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на сайт\"/>
    </mc:Choice>
  </mc:AlternateContent>
  <bookViews>
    <workbookView xWindow="0" yWindow="72" windowWidth="22980" windowHeight="9528"/>
  </bookViews>
  <sheets>
    <sheet name="Приложение 7" sheetId="3" r:id="rId1"/>
    <sheet name="Приложение 8" sheetId="1" r:id="rId2"/>
    <sheet name="Приложение 9" sheetId="4" r:id="rId3"/>
    <sheet name="расчет эффек-ти исп.ср-в" sheetId="2" r:id="rId4"/>
    <sheet name="Расчет степени достиж" sheetId="5" r:id="rId5"/>
  </sheets>
  <definedNames>
    <definedName name="_xlnm.Print_Area" localSheetId="0">'Приложение 7'!$A$1:$H$14</definedName>
    <definedName name="_xlnm.Print_Area" localSheetId="1">'Приложение 8'!$A$1:$N$36</definedName>
    <definedName name="_xlnm.Print_Area" localSheetId="2">'Приложение 9'!$A$1:$D$19</definedName>
    <definedName name="_xlnm.Print_Area" localSheetId="3">'расчет эффек-ти исп.ср-в'!$A$1:$S$34</definedName>
  </definedNames>
  <calcPr calcId="152511"/>
</workbook>
</file>

<file path=xl/calcChain.xml><?xml version="1.0" encoding="utf-8"?>
<calcChain xmlns="http://schemas.openxmlformats.org/spreadsheetml/2006/main">
  <c r="R13" i="2" l="1"/>
  <c r="P12" i="2"/>
  <c r="R12" i="2"/>
  <c r="P11" i="2"/>
  <c r="Q11" i="2"/>
  <c r="R11" i="2"/>
  <c r="R10" i="2"/>
  <c r="Q17" i="2"/>
  <c r="Q18" i="2"/>
  <c r="Q19" i="2"/>
  <c r="Q23" i="2"/>
  <c r="Q29" i="2"/>
  <c r="Q30" i="2"/>
  <c r="P33" i="2"/>
  <c r="O15" i="2"/>
  <c r="O17" i="2"/>
  <c r="O18" i="2"/>
  <c r="O19" i="2"/>
  <c r="O21" i="2"/>
  <c r="O25" i="2"/>
  <c r="O27" i="2"/>
  <c r="O29" i="2"/>
  <c r="O30" i="2"/>
  <c r="O31" i="2"/>
  <c r="O32" i="2"/>
  <c r="O34" i="2"/>
  <c r="M34" i="2" l="1"/>
  <c r="S34" i="2" s="1"/>
  <c r="H34" i="2"/>
  <c r="M33" i="2"/>
  <c r="H33" i="2"/>
  <c r="M32" i="2"/>
  <c r="S32" i="2" s="1"/>
  <c r="H32" i="2"/>
  <c r="N31" i="2"/>
  <c r="M31" i="2"/>
  <c r="S31" i="2" s="1"/>
  <c r="H31" i="2"/>
  <c r="M30" i="2"/>
  <c r="S30" i="2" s="1"/>
  <c r="H30" i="2"/>
  <c r="M29" i="2"/>
  <c r="H29" i="2"/>
  <c r="L28" i="2"/>
  <c r="K28" i="2"/>
  <c r="J28" i="2"/>
  <c r="I28" i="2"/>
  <c r="G28" i="2"/>
  <c r="G13" i="2" s="1"/>
  <c r="F28" i="2"/>
  <c r="E28" i="2"/>
  <c r="D28" i="2"/>
  <c r="M27" i="2"/>
  <c r="H27" i="2"/>
  <c r="L26" i="2"/>
  <c r="K26" i="2"/>
  <c r="J26" i="2"/>
  <c r="I26" i="2"/>
  <c r="G26" i="2"/>
  <c r="F26" i="2"/>
  <c r="E26" i="2"/>
  <c r="E11" i="2" s="1"/>
  <c r="D26" i="2"/>
  <c r="M25" i="2"/>
  <c r="H25" i="2"/>
  <c r="L24" i="2"/>
  <c r="M24" i="2" s="1"/>
  <c r="K24" i="2"/>
  <c r="J24" i="2"/>
  <c r="I24" i="2"/>
  <c r="G24" i="2"/>
  <c r="G11" i="2" s="1"/>
  <c r="F24" i="2"/>
  <c r="E24" i="2"/>
  <c r="D24" i="2"/>
  <c r="M23" i="2"/>
  <c r="H23" i="2"/>
  <c r="L22" i="2"/>
  <c r="K22" i="2"/>
  <c r="J22" i="2"/>
  <c r="J12" i="2" s="1"/>
  <c r="I22" i="2"/>
  <c r="G22" i="2"/>
  <c r="F22" i="2"/>
  <c r="E22" i="2"/>
  <c r="E12" i="2" s="1"/>
  <c r="D22" i="2"/>
  <c r="M21" i="2"/>
  <c r="H21" i="2"/>
  <c r="L20" i="2"/>
  <c r="M20" i="2" s="1"/>
  <c r="K20" i="2"/>
  <c r="J20" i="2"/>
  <c r="I20" i="2"/>
  <c r="G20" i="2"/>
  <c r="F20" i="2"/>
  <c r="E20" i="2"/>
  <c r="D20" i="2"/>
  <c r="M19" i="2"/>
  <c r="H19" i="2"/>
  <c r="M18" i="2"/>
  <c r="H18" i="2"/>
  <c r="N18" i="2" s="1"/>
  <c r="M17" i="2"/>
  <c r="H17" i="2"/>
  <c r="L16" i="2"/>
  <c r="K16" i="2"/>
  <c r="Q16" i="2" s="1"/>
  <c r="J16" i="2"/>
  <c r="J13" i="2" s="1"/>
  <c r="I16" i="2"/>
  <c r="G16" i="2"/>
  <c r="F16" i="2"/>
  <c r="F13" i="2" s="1"/>
  <c r="E16" i="2"/>
  <c r="D16" i="2"/>
  <c r="D13" i="2" s="1"/>
  <c r="M15" i="2"/>
  <c r="H15" i="2"/>
  <c r="L14" i="2"/>
  <c r="K14" i="2"/>
  <c r="J14" i="2"/>
  <c r="I14" i="2"/>
  <c r="O14" i="2" s="1"/>
  <c r="G14" i="2"/>
  <c r="F14" i="2"/>
  <c r="F11" i="2" s="1"/>
  <c r="E14" i="2"/>
  <c r="D14" i="2"/>
  <c r="H14" i="2" s="1"/>
  <c r="I13" i="2"/>
  <c r="E13" i="2"/>
  <c r="K12" i="2"/>
  <c r="I12" i="2"/>
  <c r="G12" i="2"/>
  <c r="D12" i="2"/>
  <c r="K11" i="2"/>
  <c r="I11" i="2"/>
  <c r="I10" i="2" s="1"/>
  <c r="J29" i="1"/>
  <c r="K29" i="1"/>
  <c r="L29" i="1"/>
  <c r="I29" i="1"/>
  <c r="E29" i="1"/>
  <c r="F29" i="1"/>
  <c r="G29" i="1"/>
  <c r="D29" i="1"/>
  <c r="J23" i="1"/>
  <c r="K23" i="1"/>
  <c r="L23" i="1"/>
  <c r="I23" i="1"/>
  <c r="E23" i="1"/>
  <c r="F23" i="1"/>
  <c r="G23" i="1"/>
  <c r="D23" i="1"/>
  <c r="J21" i="1"/>
  <c r="J13" i="1" s="1"/>
  <c r="K21" i="1"/>
  <c r="L21" i="1"/>
  <c r="L13" i="1" s="1"/>
  <c r="I21" i="1"/>
  <c r="E21" i="1"/>
  <c r="E13" i="1" s="1"/>
  <c r="F21" i="1"/>
  <c r="G21" i="1"/>
  <c r="G13" i="1" s="1"/>
  <c r="D21" i="1"/>
  <c r="D13" i="1" s="1"/>
  <c r="M16" i="1"/>
  <c r="M18" i="1"/>
  <c r="M19" i="1"/>
  <c r="M20" i="1"/>
  <c r="M22" i="1"/>
  <c r="M24" i="1"/>
  <c r="M26" i="1"/>
  <c r="M28" i="1"/>
  <c r="M30" i="1"/>
  <c r="M31" i="1"/>
  <c r="M32" i="1"/>
  <c r="M33" i="1"/>
  <c r="M34" i="1"/>
  <c r="M35" i="1"/>
  <c r="J17" i="1"/>
  <c r="K17" i="1"/>
  <c r="L17" i="1"/>
  <c r="I17" i="1"/>
  <c r="E17" i="1"/>
  <c r="F17" i="1"/>
  <c r="G17" i="1"/>
  <c r="D17" i="1"/>
  <c r="H18" i="1"/>
  <c r="H19" i="1"/>
  <c r="H20" i="1"/>
  <c r="H22" i="1"/>
  <c r="H24" i="1"/>
  <c r="H26" i="1"/>
  <c r="H28" i="1"/>
  <c r="H30" i="1"/>
  <c r="H31" i="1"/>
  <c r="H32" i="1"/>
  <c r="H33" i="1"/>
  <c r="H34" i="1"/>
  <c r="H35" i="1"/>
  <c r="H16" i="1"/>
  <c r="N16" i="1" s="1"/>
  <c r="G14" i="1" l="1"/>
  <c r="L14" i="1"/>
  <c r="N26" i="1"/>
  <c r="M28" i="2"/>
  <c r="E10" i="2"/>
  <c r="N20" i="2"/>
  <c r="K10" i="2"/>
  <c r="J11" i="2"/>
  <c r="N15" i="2"/>
  <c r="S15" i="2"/>
  <c r="L13" i="2"/>
  <c r="M13" i="2" s="1"/>
  <c r="S18" i="2"/>
  <c r="H20" i="2"/>
  <c r="S20" i="2" s="1"/>
  <c r="O20" i="2"/>
  <c r="O12" i="2" s="1"/>
  <c r="F12" i="2"/>
  <c r="H12" i="2" s="1"/>
  <c r="Q22" i="2"/>
  <c r="Q12" i="2" s="1"/>
  <c r="D11" i="2"/>
  <c r="O24" i="2"/>
  <c r="H28" i="2"/>
  <c r="N28" i="2" s="1"/>
  <c r="O28" i="2"/>
  <c r="N30" i="2"/>
  <c r="N32" i="2"/>
  <c r="O10" i="2"/>
  <c r="N19" i="2"/>
  <c r="S19" i="2"/>
  <c r="N23" i="2"/>
  <c r="S23" i="2"/>
  <c r="N27" i="2"/>
  <c r="S27" i="2"/>
  <c r="N33" i="2"/>
  <c r="S33" i="2"/>
  <c r="H17" i="1"/>
  <c r="F13" i="1"/>
  <c r="H13" i="1" s="1"/>
  <c r="K13" i="1"/>
  <c r="O16" i="2"/>
  <c r="O13" i="2" s="1"/>
  <c r="N21" i="2"/>
  <c r="S21" i="2"/>
  <c r="M22" i="2"/>
  <c r="N25" i="2"/>
  <c r="S25" i="2"/>
  <c r="M26" i="2"/>
  <c r="P28" i="2"/>
  <c r="N29" i="2"/>
  <c r="S29" i="2"/>
  <c r="E14" i="1"/>
  <c r="L12" i="2"/>
  <c r="M12" i="2" s="1"/>
  <c r="N12" i="2" s="1"/>
  <c r="K13" i="2"/>
  <c r="M14" i="2"/>
  <c r="S14" i="2" s="1"/>
  <c r="N17" i="2"/>
  <c r="S17" i="2"/>
  <c r="H22" i="2"/>
  <c r="H26" i="2"/>
  <c r="O26" i="2"/>
  <c r="O11" i="2" s="1"/>
  <c r="Q28" i="2"/>
  <c r="Q13" i="2" s="1"/>
  <c r="N34" i="2"/>
  <c r="H13" i="2"/>
  <c r="J10" i="2"/>
  <c r="D10" i="2"/>
  <c r="H11" i="2"/>
  <c r="H16" i="2"/>
  <c r="H24" i="2"/>
  <c r="N24" i="2" s="1"/>
  <c r="G10" i="2"/>
  <c r="L11" i="2"/>
  <c r="M16" i="2"/>
  <c r="K14" i="1"/>
  <c r="N24" i="1"/>
  <c r="J14" i="1"/>
  <c r="I13" i="1"/>
  <c r="H23" i="1"/>
  <c r="H21" i="1"/>
  <c r="N22" i="1"/>
  <c r="N20" i="1"/>
  <c r="N19" i="1"/>
  <c r="M17" i="1"/>
  <c r="I14" i="1"/>
  <c r="F14" i="1"/>
  <c r="N18" i="1"/>
  <c r="D14" i="1"/>
  <c r="N35" i="1"/>
  <c r="N34" i="1"/>
  <c r="N33" i="1"/>
  <c r="N32" i="1"/>
  <c r="N31" i="1"/>
  <c r="M29" i="1"/>
  <c r="N30" i="1"/>
  <c r="M23" i="1"/>
  <c r="N23" i="1" s="1"/>
  <c r="M21" i="1"/>
  <c r="N28" i="1"/>
  <c r="I11" i="3"/>
  <c r="I12" i="3"/>
  <c r="I13" i="3"/>
  <c r="I10" i="3"/>
  <c r="N17" i="1" l="1"/>
  <c r="N13" i="2"/>
  <c r="N26" i="2"/>
  <c r="S26" i="2"/>
  <c r="N16" i="2"/>
  <c r="S16" i="2"/>
  <c r="S13" i="2" s="1"/>
  <c r="F10" i="2"/>
  <c r="S28" i="2"/>
  <c r="Q10" i="2"/>
  <c r="S11" i="2"/>
  <c r="N14" i="2"/>
  <c r="S24" i="2"/>
  <c r="M13" i="1"/>
  <c r="N13" i="1" s="1"/>
  <c r="H10" i="2"/>
  <c r="P13" i="2"/>
  <c r="P10" i="2"/>
  <c r="N22" i="2"/>
  <c r="S22" i="2"/>
  <c r="S12" i="2" s="1"/>
  <c r="M11" i="2"/>
  <c r="N11" i="2" s="1"/>
  <c r="L10" i="2"/>
  <c r="M10" i="2" s="1"/>
  <c r="N21" i="1"/>
  <c r="N10" i="2" l="1"/>
  <c r="S10" i="2"/>
  <c r="I27" i="1"/>
  <c r="J27" i="1"/>
  <c r="K27" i="1"/>
  <c r="L27" i="1"/>
  <c r="I25" i="1"/>
  <c r="J25" i="1"/>
  <c r="K25" i="1"/>
  <c r="L25" i="1"/>
  <c r="J15" i="1"/>
  <c r="K15" i="1"/>
  <c r="K12" i="1" s="1"/>
  <c r="K11" i="1" s="1"/>
  <c r="L15" i="1"/>
  <c r="I15" i="1"/>
  <c r="E15" i="1"/>
  <c r="F15" i="1"/>
  <c r="F12" i="1" s="1"/>
  <c r="F11" i="1" s="1"/>
  <c r="G15" i="1"/>
  <c r="E27" i="1"/>
  <c r="F27" i="1"/>
  <c r="G27" i="1"/>
  <c r="E25" i="1"/>
  <c r="F25" i="1"/>
  <c r="G25" i="1"/>
  <c r="H29" i="1"/>
  <c r="N29" i="1" s="1"/>
  <c r="D15" i="1"/>
  <c r="D27" i="1"/>
  <c r="D25" i="1"/>
  <c r="E12" i="1" l="1"/>
  <c r="E11" i="1" s="1"/>
  <c r="J12" i="1"/>
  <c r="J11" i="1" s="1"/>
  <c r="H27" i="1"/>
  <c r="D11" i="1"/>
  <c r="D12" i="1"/>
  <c r="G12" i="1"/>
  <c r="G11" i="1" s="1"/>
  <c r="L12" i="1"/>
  <c r="L11" i="1" s="1"/>
  <c r="I12" i="1"/>
  <c r="M12" i="1" s="1"/>
  <c r="M15" i="1"/>
  <c r="H25" i="1"/>
  <c r="M25" i="1"/>
  <c r="M27" i="1"/>
  <c r="N27" i="1" s="1"/>
  <c r="H11" i="5"/>
  <c r="H12" i="5"/>
  <c r="H10" i="5"/>
  <c r="N25" i="1" l="1"/>
  <c r="H8" i="5"/>
  <c r="C16" i="4" l="1"/>
  <c r="D16" i="4"/>
  <c r="H15" i="1" l="1"/>
  <c r="N15" i="1" s="1"/>
  <c r="H14" i="1"/>
  <c r="I11" i="1" l="1"/>
  <c r="M14" i="1"/>
  <c r="N14" i="1" s="1"/>
  <c r="C12" i="4"/>
  <c r="H12" i="1"/>
  <c r="N12" i="1" s="1"/>
  <c r="M11" i="1" l="1"/>
  <c r="D12" i="4"/>
  <c r="H11" i="1"/>
  <c r="N11" i="1" l="1"/>
</calcChain>
</file>

<file path=xl/sharedStrings.xml><?xml version="1.0" encoding="utf-8"?>
<sst xmlns="http://schemas.openxmlformats.org/spreadsheetml/2006/main" count="226" uniqueCount="112">
  <si>
    <t>«Развитие физической культуры и спорта в Пермском муниципальном районе на 2016-2020 годы»</t>
  </si>
  <si>
    <t>№ п/п</t>
  </si>
  <si>
    <t>Наименование муниципальной программы, мероприятий</t>
  </si>
  <si>
    <t>Ответсвенный исполнитель</t>
  </si>
  <si>
    <t>Внебюджетные источники</t>
  </si>
  <si>
    <t>Наименование показателя</t>
  </si>
  <si>
    <t>Ед.изм.</t>
  </si>
  <si>
    <t>Основное мероприятие: Организация и проведение официальных спортивных мероприятий</t>
  </si>
  <si>
    <t>%</t>
  </si>
  <si>
    <t>Конкурс сельских поселений Пермского муниципального района по сельским спортивных играм</t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</si>
  <si>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</si>
  <si>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</si>
  <si>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Доля населения Пермского муниципального района, систематически занимающегося физической культурой и спортом</t>
  </si>
  <si>
    <t>6.1.</t>
  </si>
  <si>
    <t>6.2.</t>
  </si>
  <si>
    <t>Основное мероприятие: Строительство, реконструкция объектов общественной инфраструктуры муниципального значения, приобретение объектов недвижимого имущества в муниципальную собственность</t>
  </si>
  <si>
    <t>УКС Пермского муниципального района</t>
  </si>
  <si>
    <t>Физкультурно-оздоровительный комплекс открытого типа в п. Сылва Пермского муниципального района</t>
  </si>
  <si>
    <t>Уровень обеспеченности населения спортивными сооружениями исходя из единовременной пропускной способности</t>
  </si>
  <si>
    <t>План</t>
  </si>
  <si>
    <t>Факт</t>
  </si>
  <si>
    <t xml:space="preserve">% исполнения </t>
  </si>
  <si>
    <t>Бюджет района</t>
  </si>
  <si>
    <t>Бюджеты поселений</t>
  </si>
  <si>
    <t>Краевой бюджет</t>
  </si>
  <si>
    <t>Федеральный бюджет</t>
  </si>
  <si>
    <t>Итого</t>
  </si>
  <si>
    <t>Всего</t>
  </si>
  <si>
    <t>Муниципальная программа «Развитие физической культуры и спорта в Пермском муниципальном районе на 2016-2020 годы»</t>
  </si>
  <si>
    <t xml:space="preserve">Отчет </t>
  </si>
  <si>
    <t xml:space="preserve">о финансовом обеспечении муниципальной программы Пермского муниципального района </t>
  </si>
  <si>
    <t>Эффективность использования средств (%)</t>
  </si>
  <si>
    <t>Расчет степени соответствия запланированному уровню затрат и эффективности использования средств бюджета</t>
  </si>
  <si>
    <t xml:space="preserve">по муниципальной программе Пермского муниципального района </t>
  </si>
  <si>
    <t>Отчет</t>
  </si>
  <si>
    <t>о достижении показателей муниципальной программы</t>
  </si>
  <si>
    <t>"Развитие физической культуры и спорта в Пермском муниципальном районе на 2016 – 2020 годы"</t>
  </si>
  <si>
    <t>ГРБС</t>
  </si>
  <si>
    <t>на начало реализации Программы</t>
  </si>
  <si>
    <t>Обоснование отклонений показателей от плановых показателей</t>
  </si>
  <si>
    <t>Муниципальная программа "Развитие физической культуры и спорта в Пермском муниципальном районе на 2016 – 2020 годы"</t>
  </si>
  <si>
    <t xml:space="preserve">Приложение 9 к Порядку </t>
  </si>
  <si>
    <t>утвержденному Постановлением</t>
  </si>
  <si>
    <t>администрации района</t>
  </si>
  <si>
    <r>
      <t xml:space="preserve">от </t>
    </r>
    <r>
      <rPr>
        <u/>
        <sz val="11"/>
        <color indexed="8"/>
        <rFont val="Times New Roman"/>
        <family val="1"/>
        <charset val="204"/>
      </rPr>
      <t>29.09.2015</t>
    </r>
    <r>
      <rPr>
        <sz val="11"/>
        <color indexed="8"/>
        <rFont val="Times New Roman"/>
        <family val="1"/>
        <charset val="204"/>
      </rPr>
      <t xml:space="preserve"> № </t>
    </r>
    <r>
      <rPr>
        <u/>
        <sz val="11"/>
        <color indexed="8"/>
        <rFont val="Times New Roman"/>
        <family val="1"/>
        <charset val="204"/>
      </rPr>
      <t>1317</t>
    </r>
  </si>
  <si>
    <t>о финансовом обеспечении муниципальной программы Пермского муниципального района</t>
  </si>
  <si>
    <t>Наименование муниципальной программы</t>
  </si>
  <si>
    <t>Источник финансирования</t>
  </si>
  <si>
    <t>Всего:</t>
  </si>
  <si>
    <t>в т.ч.:</t>
  </si>
  <si>
    <t>бюджет Пермского района</t>
  </si>
  <si>
    <r>
      <t>«Развитие физической культуры и спорта в Пермском муниципальном районе на 2016-2020 годы»</t>
    </r>
    <r>
      <rPr>
        <sz val="14"/>
        <color indexed="8"/>
        <rFont val="Times New Roman"/>
        <family val="1"/>
        <charset val="204"/>
      </rPr>
      <t xml:space="preserve">  </t>
    </r>
  </si>
  <si>
    <t>Расчет степени достижения целевых показателей</t>
  </si>
  <si>
    <t>Степень достижения целевых показателей муниципальной программы</t>
  </si>
  <si>
    <t>Расчет степени достижения целевых показателей муниципальной программы</t>
  </si>
  <si>
    <t>Отчетный 2017 год</t>
  </si>
  <si>
    <t>УКС</t>
  </si>
  <si>
    <t>Основное мероприятие: Подготовка и повышение спортивного мастерства спортсменов районных команд Пермского муниципального района</t>
  </si>
  <si>
    <t>Подготовка и повышение спортивного мастерства спортсменов районных команд</t>
  </si>
  <si>
    <t>Основное мероприятий: Организация, проведение и участие в мероприятиях</t>
  </si>
  <si>
    <t>Организация, проведение и участие в мероприятиях</t>
  </si>
  <si>
    <t>Приложение 7 к Порядку утвержденному Постановлением администрации района от 29.09.2015 № 1317</t>
  </si>
  <si>
    <t>за 2018 год</t>
  </si>
  <si>
    <t>Отчетный 2018 год</t>
  </si>
  <si>
    <t>за  2018 год</t>
  </si>
  <si>
    <t>Расходы на реализацию муниципальной программы за 2018 год, тыс.руб.</t>
  </si>
  <si>
    <t>Строительство объекта «Физкультурно-оздоровительный комплекс открытого типа в с.Усть-Качка Пермского муниципального района»</t>
  </si>
  <si>
    <t>Строительство объекта:  «Универсальная спортивная площадка (межшкольный стадион) п. Мулянка  Пермского района»</t>
  </si>
  <si>
    <t>Строительство универсальной спортивной площадки «Межшкольный стадион с искусственным покрытием с. Платошино Пермского района»</t>
  </si>
  <si>
    <t>Проектирование объекта   «Универсальная спортивная площадка (межшкольный стадион)   п. Юг Пермского района»</t>
  </si>
  <si>
    <t>Проектирование объекта  «Универсальная спортивная площадка (межшкольный стадион) с.Лобаново Пермского  района»</t>
  </si>
  <si>
    <t>Основное мероприятие: Устройство открытых спортивных площадок и оснащение объектов спортивным оборудованием и инвентарем для занятия физической культурой и спортом</t>
  </si>
  <si>
    <t>Строительство объекта «Малая универсальная спортивная площадка п.Ферма  Пермского района»</t>
  </si>
  <si>
    <t>«Малая универсальная спортивная площадка с.Кояново Пермского района»</t>
  </si>
  <si>
    <t>«Малая универсальная спортивная площадка с.Башкултаево Пермского района»</t>
  </si>
  <si>
    <t>Основное мероприятие: Мероприятия по приведению в нормативное состояние спортивных площадок</t>
  </si>
  <si>
    <t>Проведение текущего и капитального ремонта спортивных площадок: ремонт универсальной спортивной площадки на межшкольном стадионе в с.Гамово</t>
  </si>
  <si>
    <t>Основное мероприятие: Обеспечение условий для развития физической культуры и массового спорта</t>
  </si>
  <si>
    <t>Обеспечение условий для развития физической культуры и массового спорта</t>
  </si>
  <si>
    <t>Управление социального развития</t>
  </si>
  <si>
    <t>Управление образования</t>
  </si>
  <si>
    <t>Приложение 8 к Порядку утвержденному Постановлением администрации района от 29.09.2015 № 1317</t>
  </si>
  <si>
    <t>1</t>
  </si>
  <si>
    <t>1.1.</t>
  </si>
  <si>
    <t>2</t>
  </si>
  <si>
    <t>2.1.</t>
  </si>
  <si>
    <t>2.2.</t>
  </si>
  <si>
    <t>2.3.</t>
  </si>
  <si>
    <t>2.4.</t>
  </si>
  <si>
    <t>2.5.</t>
  </si>
  <si>
    <t>3</t>
  </si>
  <si>
    <t>3.1.</t>
  </si>
  <si>
    <t>4</t>
  </si>
  <si>
    <t>4.1.</t>
  </si>
  <si>
    <t>5</t>
  </si>
  <si>
    <t>5.1.</t>
  </si>
  <si>
    <t>6</t>
  </si>
  <si>
    <t>6.3.</t>
  </si>
  <si>
    <t>6.4.</t>
  </si>
  <si>
    <t>6.5.</t>
  </si>
  <si>
    <t>6.6.</t>
  </si>
  <si>
    <t>7</t>
  </si>
  <si>
    <t>7.1.</t>
  </si>
  <si>
    <t>7.2.</t>
  </si>
  <si>
    <t>7.3.</t>
  </si>
  <si>
    <t>7.4.</t>
  </si>
  <si>
    <t>7.5.</t>
  </si>
  <si>
    <t>7.6.</t>
  </si>
  <si>
    <t>Перевыполнение данного показателя на 48 % произошло в результате проведения инвентаризации объектов спорта и составления реестра спортивных объектов Пермского муниципального района. Также перевыполнение данного показателя  произошло благодаря вводу в эксплуатацию новых объектов физической культуры и спорта</t>
  </si>
  <si>
    <t xml:space="preserve">Стабильность данного показателя объясняется планомерной работой по повышению  качества и разнообразия услуг в области физической культуры и спорта, за счёт запуска новых объектов физической культуры и спорта, в результате которого увеличилась возможность населения Пермского муниципального района систематически заниматься физической культурой и спортом. Учреждения физической культуры и спорта Пермского муниципального района расширяя спектр услуг в сфере физической культуры, приглашают специалистов из краевой столицы в области фитнеса, танцевального спорта, единоборств и адаптивной физической культуры, что даёт возможность заниматься большему количеству населения </t>
  </si>
  <si>
    <t xml:space="preserve">Незначительное увеличение показателя на 0,2 % по отношению к плановому произошло за счёт увеличения количества обучающихся в ДЮСШ «Вихрь»  и количества спортивных секций для учащихся и студентов при домах спорта и домах культуры Пермского муниципального района. Также активно развиваются такие направления, как фитнес, спортивные танцы и различные виды единоборств.   </t>
  </si>
  <si>
    <t xml:space="preserve">Стабильность данного показателя объясняется планомерной работой - созданию групп здоровья для инвалидов и лиц с ОВЗ при домах спорта и домах культуры Пермского муниципального района и включению (с 2016 года по согласованию с Министерством физической культуры, спорта и туризма Пермского края) детей с ОВЗ и инвалидностью, занимающихся физической культурой в рамках уроков в образовательных учреждениях.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</si>
</sst>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р_.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vertical="center"/>
    </xf>
    <xf numFmtId="0" fontId="9" fillId="0" borderId="0" xfId="0" applyFont="1"/>
    <xf numFmtId="0" fontId="13" fillId="0" borderId="0" xfId="0" applyFont="1"/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right" wrapText="1"/>
    </xf>
    <xf numFmtId="4" fontId="3" fillId="2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64" fontId="10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0" fillId="0" borderId="0" xfId="0" applyNumberFormat="1"/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4" fontId="10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="70" zoomScaleNormal="70" zoomScaleSheetLayoutView="70" zoomScalePageLayoutView="85" workbookViewId="0">
      <selection activeCell="A15" sqref="A15:XFD24"/>
    </sheetView>
  </sheetViews>
  <sheetFormatPr defaultRowHeight="13.8" x14ac:dyDescent="0.3"/>
  <cols>
    <col min="1" max="1" width="21.109375" style="29" customWidth="1"/>
    <col min="2" max="2" width="44.6640625" style="20" customWidth="1"/>
    <col min="3" max="3" width="9.6640625" style="20" customWidth="1"/>
    <col min="4" max="4" width="8.109375" style="20" customWidth="1"/>
    <col min="5" max="5" width="10.6640625" style="20" customWidth="1"/>
    <col min="6" max="7" width="13" style="20" customWidth="1"/>
    <col min="8" max="8" width="69.33203125" style="20" customWidth="1"/>
    <col min="9" max="9" width="10.88671875" style="20" customWidth="1"/>
    <col min="10" max="252" width="8.88671875" style="20"/>
    <col min="253" max="253" width="52.6640625" style="20" customWidth="1"/>
    <col min="254" max="254" width="17.44140625" style="20" customWidth="1"/>
    <col min="255" max="255" width="6.6640625" style="20" customWidth="1"/>
    <col min="256" max="257" width="9.88671875" style="20" bestFit="1" customWidth="1"/>
    <col min="258" max="258" width="7.109375" style="20" customWidth="1"/>
    <col min="259" max="259" width="11.33203125" style="20" bestFit="1" customWidth="1"/>
    <col min="260" max="260" width="11" style="20" customWidth="1"/>
    <col min="261" max="261" width="10.33203125" style="20" customWidth="1"/>
    <col min="262" max="508" width="8.88671875" style="20"/>
    <col min="509" max="509" width="52.6640625" style="20" customWidth="1"/>
    <col min="510" max="510" width="17.44140625" style="20" customWidth="1"/>
    <col min="511" max="511" width="6.6640625" style="20" customWidth="1"/>
    <col min="512" max="513" width="9.88671875" style="20" bestFit="1" customWidth="1"/>
    <col min="514" max="514" width="7.109375" style="20" customWidth="1"/>
    <col min="515" max="515" width="11.33203125" style="20" bestFit="1" customWidth="1"/>
    <col min="516" max="516" width="11" style="20" customWidth="1"/>
    <col min="517" max="517" width="10.33203125" style="20" customWidth="1"/>
    <col min="518" max="764" width="8.88671875" style="20"/>
    <col min="765" max="765" width="52.6640625" style="20" customWidth="1"/>
    <col min="766" max="766" width="17.44140625" style="20" customWidth="1"/>
    <col min="767" max="767" width="6.6640625" style="20" customWidth="1"/>
    <col min="768" max="769" width="9.88671875" style="20" bestFit="1" customWidth="1"/>
    <col min="770" max="770" width="7.109375" style="20" customWidth="1"/>
    <col min="771" max="771" width="11.33203125" style="20" bestFit="1" customWidth="1"/>
    <col min="772" max="772" width="11" style="20" customWidth="1"/>
    <col min="773" max="773" width="10.33203125" style="20" customWidth="1"/>
    <col min="774" max="1020" width="8.88671875" style="20"/>
    <col min="1021" max="1021" width="52.6640625" style="20" customWidth="1"/>
    <col min="1022" max="1022" width="17.44140625" style="20" customWidth="1"/>
    <col min="1023" max="1023" width="6.6640625" style="20" customWidth="1"/>
    <col min="1024" max="1025" width="9.88671875" style="20" bestFit="1" customWidth="1"/>
    <col min="1026" max="1026" width="7.109375" style="20" customWidth="1"/>
    <col min="1027" max="1027" width="11.33203125" style="20" bestFit="1" customWidth="1"/>
    <col min="1028" max="1028" width="11" style="20" customWidth="1"/>
    <col min="1029" max="1029" width="10.33203125" style="20" customWidth="1"/>
    <col min="1030" max="1276" width="8.88671875" style="20"/>
    <col min="1277" max="1277" width="52.6640625" style="20" customWidth="1"/>
    <col min="1278" max="1278" width="17.44140625" style="20" customWidth="1"/>
    <col min="1279" max="1279" width="6.6640625" style="20" customWidth="1"/>
    <col min="1280" max="1281" width="9.88671875" style="20" bestFit="1" customWidth="1"/>
    <col min="1282" max="1282" width="7.109375" style="20" customWidth="1"/>
    <col min="1283" max="1283" width="11.33203125" style="20" bestFit="1" customWidth="1"/>
    <col min="1284" max="1284" width="11" style="20" customWidth="1"/>
    <col min="1285" max="1285" width="10.33203125" style="20" customWidth="1"/>
    <col min="1286" max="1532" width="8.88671875" style="20"/>
    <col min="1533" max="1533" width="52.6640625" style="20" customWidth="1"/>
    <col min="1534" max="1534" width="17.44140625" style="20" customWidth="1"/>
    <col min="1535" max="1535" width="6.6640625" style="20" customWidth="1"/>
    <col min="1536" max="1537" width="9.88671875" style="20" bestFit="1" customWidth="1"/>
    <col min="1538" max="1538" width="7.109375" style="20" customWidth="1"/>
    <col min="1539" max="1539" width="11.33203125" style="20" bestFit="1" customWidth="1"/>
    <col min="1540" max="1540" width="11" style="20" customWidth="1"/>
    <col min="1541" max="1541" width="10.33203125" style="20" customWidth="1"/>
    <col min="1542" max="1788" width="8.88671875" style="20"/>
    <col min="1789" max="1789" width="52.6640625" style="20" customWidth="1"/>
    <col min="1790" max="1790" width="17.44140625" style="20" customWidth="1"/>
    <col min="1791" max="1791" width="6.6640625" style="20" customWidth="1"/>
    <col min="1792" max="1793" width="9.88671875" style="20" bestFit="1" customWidth="1"/>
    <col min="1794" max="1794" width="7.109375" style="20" customWidth="1"/>
    <col min="1795" max="1795" width="11.33203125" style="20" bestFit="1" customWidth="1"/>
    <col min="1796" max="1796" width="11" style="20" customWidth="1"/>
    <col min="1797" max="1797" width="10.33203125" style="20" customWidth="1"/>
    <col min="1798" max="2044" width="8.88671875" style="20"/>
    <col min="2045" max="2045" width="52.6640625" style="20" customWidth="1"/>
    <col min="2046" max="2046" width="17.44140625" style="20" customWidth="1"/>
    <col min="2047" max="2047" width="6.6640625" style="20" customWidth="1"/>
    <col min="2048" max="2049" width="9.88671875" style="20" bestFit="1" customWidth="1"/>
    <col min="2050" max="2050" width="7.109375" style="20" customWidth="1"/>
    <col min="2051" max="2051" width="11.33203125" style="20" bestFit="1" customWidth="1"/>
    <col min="2052" max="2052" width="11" style="20" customWidth="1"/>
    <col min="2053" max="2053" width="10.33203125" style="20" customWidth="1"/>
    <col min="2054" max="2300" width="8.88671875" style="20"/>
    <col min="2301" max="2301" width="52.6640625" style="20" customWidth="1"/>
    <col min="2302" max="2302" width="17.44140625" style="20" customWidth="1"/>
    <col min="2303" max="2303" width="6.6640625" style="20" customWidth="1"/>
    <col min="2304" max="2305" width="9.88671875" style="20" bestFit="1" customWidth="1"/>
    <col min="2306" max="2306" width="7.109375" style="20" customWidth="1"/>
    <col min="2307" max="2307" width="11.33203125" style="20" bestFit="1" customWidth="1"/>
    <col min="2308" max="2308" width="11" style="20" customWidth="1"/>
    <col min="2309" max="2309" width="10.33203125" style="20" customWidth="1"/>
    <col min="2310" max="2556" width="8.88671875" style="20"/>
    <col min="2557" max="2557" width="52.6640625" style="20" customWidth="1"/>
    <col min="2558" max="2558" width="17.44140625" style="20" customWidth="1"/>
    <col min="2559" max="2559" width="6.6640625" style="20" customWidth="1"/>
    <col min="2560" max="2561" width="9.88671875" style="20" bestFit="1" customWidth="1"/>
    <col min="2562" max="2562" width="7.109375" style="20" customWidth="1"/>
    <col min="2563" max="2563" width="11.33203125" style="20" bestFit="1" customWidth="1"/>
    <col min="2564" max="2564" width="11" style="20" customWidth="1"/>
    <col min="2565" max="2565" width="10.33203125" style="20" customWidth="1"/>
    <col min="2566" max="2812" width="8.88671875" style="20"/>
    <col min="2813" max="2813" width="52.6640625" style="20" customWidth="1"/>
    <col min="2814" max="2814" width="17.44140625" style="20" customWidth="1"/>
    <col min="2815" max="2815" width="6.6640625" style="20" customWidth="1"/>
    <col min="2816" max="2817" width="9.88671875" style="20" bestFit="1" customWidth="1"/>
    <col min="2818" max="2818" width="7.109375" style="20" customWidth="1"/>
    <col min="2819" max="2819" width="11.33203125" style="20" bestFit="1" customWidth="1"/>
    <col min="2820" max="2820" width="11" style="20" customWidth="1"/>
    <col min="2821" max="2821" width="10.33203125" style="20" customWidth="1"/>
    <col min="2822" max="3068" width="8.88671875" style="20"/>
    <col min="3069" max="3069" width="52.6640625" style="20" customWidth="1"/>
    <col min="3070" max="3070" width="17.44140625" style="20" customWidth="1"/>
    <col min="3071" max="3071" width="6.6640625" style="20" customWidth="1"/>
    <col min="3072" max="3073" width="9.88671875" style="20" bestFit="1" customWidth="1"/>
    <col min="3074" max="3074" width="7.109375" style="20" customWidth="1"/>
    <col min="3075" max="3075" width="11.33203125" style="20" bestFit="1" customWidth="1"/>
    <col min="3076" max="3076" width="11" style="20" customWidth="1"/>
    <col min="3077" max="3077" width="10.33203125" style="20" customWidth="1"/>
    <col min="3078" max="3324" width="8.88671875" style="20"/>
    <col min="3325" max="3325" width="52.6640625" style="20" customWidth="1"/>
    <col min="3326" max="3326" width="17.44140625" style="20" customWidth="1"/>
    <col min="3327" max="3327" width="6.6640625" style="20" customWidth="1"/>
    <col min="3328" max="3329" width="9.88671875" style="20" bestFit="1" customWidth="1"/>
    <col min="3330" max="3330" width="7.109375" style="20" customWidth="1"/>
    <col min="3331" max="3331" width="11.33203125" style="20" bestFit="1" customWidth="1"/>
    <col min="3332" max="3332" width="11" style="20" customWidth="1"/>
    <col min="3333" max="3333" width="10.33203125" style="20" customWidth="1"/>
    <col min="3334" max="3580" width="8.88671875" style="20"/>
    <col min="3581" max="3581" width="52.6640625" style="20" customWidth="1"/>
    <col min="3582" max="3582" width="17.44140625" style="20" customWidth="1"/>
    <col min="3583" max="3583" width="6.6640625" style="20" customWidth="1"/>
    <col min="3584" max="3585" width="9.88671875" style="20" bestFit="1" customWidth="1"/>
    <col min="3586" max="3586" width="7.109375" style="20" customWidth="1"/>
    <col min="3587" max="3587" width="11.33203125" style="20" bestFit="1" customWidth="1"/>
    <col min="3588" max="3588" width="11" style="20" customWidth="1"/>
    <col min="3589" max="3589" width="10.33203125" style="20" customWidth="1"/>
    <col min="3590" max="3836" width="8.88671875" style="20"/>
    <col min="3837" max="3837" width="52.6640625" style="20" customWidth="1"/>
    <col min="3838" max="3838" width="17.44140625" style="20" customWidth="1"/>
    <col min="3839" max="3839" width="6.6640625" style="20" customWidth="1"/>
    <col min="3840" max="3841" width="9.88671875" style="20" bestFit="1" customWidth="1"/>
    <col min="3842" max="3842" width="7.109375" style="20" customWidth="1"/>
    <col min="3843" max="3843" width="11.33203125" style="20" bestFit="1" customWidth="1"/>
    <col min="3844" max="3844" width="11" style="20" customWidth="1"/>
    <col min="3845" max="3845" width="10.33203125" style="20" customWidth="1"/>
    <col min="3846" max="4092" width="8.88671875" style="20"/>
    <col min="4093" max="4093" width="52.6640625" style="20" customWidth="1"/>
    <col min="4094" max="4094" width="17.44140625" style="20" customWidth="1"/>
    <col min="4095" max="4095" width="6.6640625" style="20" customWidth="1"/>
    <col min="4096" max="4097" width="9.88671875" style="20" bestFit="1" customWidth="1"/>
    <col min="4098" max="4098" width="7.109375" style="20" customWidth="1"/>
    <col min="4099" max="4099" width="11.33203125" style="20" bestFit="1" customWidth="1"/>
    <col min="4100" max="4100" width="11" style="20" customWidth="1"/>
    <col min="4101" max="4101" width="10.33203125" style="20" customWidth="1"/>
    <col min="4102" max="4348" width="8.88671875" style="20"/>
    <col min="4349" max="4349" width="52.6640625" style="20" customWidth="1"/>
    <col min="4350" max="4350" width="17.44140625" style="20" customWidth="1"/>
    <col min="4351" max="4351" width="6.6640625" style="20" customWidth="1"/>
    <col min="4352" max="4353" width="9.88671875" style="20" bestFit="1" customWidth="1"/>
    <col min="4354" max="4354" width="7.109375" style="20" customWidth="1"/>
    <col min="4355" max="4355" width="11.33203125" style="20" bestFit="1" customWidth="1"/>
    <col min="4356" max="4356" width="11" style="20" customWidth="1"/>
    <col min="4357" max="4357" width="10.33203125" style="20" customWidth="1"/>
    <col min="4358" max="4604" width="8.88671875" style="20"/>
    <col min="4605" max="4605" width="52.6640625" style="20" customWidth="1"/>
    <col min="4606" max="4606" width="17.44140625" style="20" customWidth="1"/>
    <col min="4607" max="4607" width="6.6640625" style="20" customWidth="1"/>
    <col min="4608" max="4609" width="9.88671875" style="20" bestFit="1" customWidth="1"/>
    <col min="4610" max="4610" width="7.109375" style="20" customWidth="1"/>
    <col min="4611" max="4611" width="11.33203125" style="20" bestFit="1" customWidth="1"/>
    <col min="4612" max="4612" width="11" style="20" customWidth="1"/>
    <col min="4613" max="4613" width="10.33203125" style="20" customWidth="1"/>
    <col min="4614" max="4860" width="8.88671875" style="20"/>
    <col min="4861" max="4861" width="52.6640625" style="20" customWidth="1"/>
    <col min="4862" max="4862" width="17.44140625" style="20" customWidth="1"/>
    <col min="4863" max="4863" width="6.6640625" style="20" customWidth="1"/>
    <col min="4864" max="4865" width="9.88671875" style="20" bestFit="1" customWidth="1"/>
    <col min="4866" max="4866" width="7.109375" style="20" customWidth="1"/>
    <col min="4867" max="4867" width="11.33203125" style="20" bestFit="1" customWidth="1"/>
    <col min="4868" max="4868" width="11" style="20" customWidth="1"/>
    <col min="4869" max="4869" width="10.33203125" style="20" customWidth="1"/>
    <col min="4870" max="5116" width="8.88671875" style="20"/>
    <col min="5117" max="5117" width="52.6640625" style="20" customWidth="1"/>
    <col min="5118" max="5118" width="17.44140625" style="20" customWidth="1"/>
    <col min="5119" max="5119" width="6.6640625" style="20" customWidth="1"/>
    <col min="5120" max="5121" width="9.88671875" style="20" bestFit="1" customWidth="1"/>
    <col min="5122" max="5122" width="7.109375" style="20" customWidth="1"/>
    <col min="5123" max="5123" width="11.33203125" style="20" bestFit="1" customWidth="1"/>
    <col min="5124" max="5124" width="11" style="20" customWidth="1"/>
    <col min="5125" max="5125" width="10.33203125" style="20" customWidth="1"/>
    <col min="5126" max="5372" width="8.88671875" style="20"/>
    <col min="5373" max="5373" width="52.6640625" style="20" customWidth="1"/>
    <col min="5374" max="5374" width="17.44140625" style="20" customWidth="1"/>
    <col min="5375" max="5375" width="6.6640625" style="20" customWidth="1"/>
    <col min="5376" max="5377" width="9.88671875" style="20" bestFit="1" customWidth="1"/>
    <col min="5378" max="5378" width="7.109375" style="20" customWidth="1"/>
    <col min="5379" max="5379" width="11.33203125" style="20" bestFit="1" customWidth="1"/>
    <col min="5380" max="5380" width="11" style="20" customWidth="1"/>
    <col min="5381" max="5381" width="10.33203125" style="20" customWidth="1"/>
    <col min="5382" max="5628" width="8.88671875" style="20"/>
    <col min="5629" max="5629" width="52.6640625" style="20" customWidth="1"/>
    <col min="5630" max="5630" width="17.44140625" style="20" customWidth="1"/>
    <col min="5631" max="5631" width="6.6640625" style="20" customWidth="1"/>
    <col min="5632" max="5633" width="9.88671875" style="20" bestFit="1" customWidth="1"/>
    <col min="5634" max="5634" width="7.109375" style="20" customWidth="1"/>
    <col min="5635" max="5635" width="11.33203125" style="20" bestFit="1" customWidth="1"/>
    <col min="5636" max="5636" width="11" style="20" customWidth="1"/>
    <col min="5637" max="5637" width="10.33203125" style="20" customWidth="1"/>
    <col min="5638" max="5884" width="8.88671875" style="20"/>
    <col min="5885" max="5885" width="52.6640625" style="20" customWidth="1"/>
    <col min="5886" max="5886" width="17.44140625" style="20" customWidth="1"/>
    <col min="5887" max="5887" width="6.6640625" style="20" customWidth="1"/>
    <col min="5888" max="5889" width="9.88671875" style="20" bestFit="1" customWidth="1"/>
    <col min="5890" max="5890" width="7.109375" style="20" customWidth="1"/>
    <col min="5891" max="5891" width="11.33203125" style="20" bestFit="1" customWidth="1"/>
    <col min="5892" max="5892" width="11" style="20" customWidth="1"/>
    <col min="5893" max="5893" width="10.33203125" style="20" customWidth="1"/>
    <col min="5894" max="6140" width="8.88671875" style="20"/>
    <col min="6141" max="6141" width="52.6640625" style="20" customWidth="1"/>
    <col min="6142" max="6142" width="17.44140625" style="20" customWidth="1"/>
    <col min="6143" max="6143" width="6.6640625" style="20" customWidth="1"/>
    <col min="6144" max="6145" width="9.88671875" style="20" bestFit="1" customWidth="1"/>
    <col min="6146" max="6146" width="7.109375" style="20" customWidth="1"/>
    <col min="6147" max="6147" width="11.33203125" style="20" bestFit="1" customWidth="1"/>
    <col min="6148" max="6148" width="11" style="20" customWidth="1"/>
    <col min="6149" max="6149" width="10.33203125" style="20" customWidth="1"/>
    <col min="6150" max="6396" width="8.88671875" style="20"/>
    <col min="6397" max="6397" width="52.6640625" style="20" customWidth="1"/>
    <col min="6398" max="6398" width="17.44140625" style="20" customWidth="1"/>
    <col min="6399" max="6399" width="6.6640625" style="20" customWidth="1"/>
    <col min="6400" max="6401" width="9.88671875" style="20" bestFit="1" customWidth="1"/>
    <col min="6402" max="6402" width="7.109375" style="20" customWidth="1"/>
    <col min="6403" max="6403" width="11.33203125" style="20" bestFit="1" customWidth="1"/>
    <col min="6404" max="6404" width="11" style="20" customWidth="1"/>
    <col min="6405" max="6405" width="10.33203125" style="20" customWidth="1"/>
    <col min="6406" max="6652" width="8.88671875" style="20"/>
    <col min="6653" max="6653" width="52.6640625" style="20" customWidth="1"/>
    <col min="6654" max="6654" width="17.44140625" style="20" customWidth="1"/>
    <col min="6655" max="6655" width="6.6640625" style="20" customWidth="1"/>
    <col min="6656" max="6657" width="9.88671875" style="20" bestFit="1" customWidth="1"/>
    <col min="6658" max="6658" width="7.109375" style="20" customWidth="1"/>
    <col min="6659" max="6659" width="11.33203125" style="20" bestFit="1" customWidth="1"/>
    <col min="6660" max="6660" width="11" style="20" customWidth="1"/>
    <col min="6661" max="6661" width="10.33203125" style="20" customWidth="1"/>
    <col min="6662" max="6908" width="8.88671875" style="20"/>
    <col min="6909" max="6909" width="52.6640625" style="20" customWidth="1"/>
    <col min="6910" max="6910" width="17.44140625" style="20" customWidth="1"/>
    <col min="6911" max="6911" width="6.6640625" style="20" customWidth="1"/>
    <col min="6912" max="6913" width="9.88671875" style="20" bestFit="1" customWidth="1"/>
    <col min="6914" max="6914" width="7.109375" style="20" customWidth="1"/>
    <col min="6915" max="6915" width="11.33203125" style="20" bestFit="1" customWidth="1"/>
    <col min="6916" max="6916" width="11" style="20" customWidth="1"/>
    <col min="6917" max="6917" width="10.33203125" style="20" customWidth="1"/>
    <col min="6918" max="7164" width="8.88671875" style="20"/>
    <col min="7165" max="7165" width="52.6640625" style="20" customWidth="1"/>
    <col min="7166" max="7166" width="17.44140625" style="20" customWidth="1"/>
    <col min="7167" max="7167" width="6.6640625" style="20" customWidth="1"/>
    <col min="7168" max="7169" width="9.88671875" style="20" bestFit="1" customWidth="1"/>
    <col min="7170" max="7170" width="7.109375" style="20" customWidth="1"/>
    <col min="7171" max="7171" width="11.33203125" style="20" bestFit="1" customWidth="1"/>
    <col min="7172" max="7172" width="11" style="20" customWidth="1"/>
    <col min="7173" max="7173" width="10.33203125" style="20" customWidth="1"/>
    <col min="7174" max="7420" width="8.88671875" style="20"/>
    <col min="7421" max="7421" width="52.6640625" style="20" customWidth="1"/>
    <col min="7422" max="7422" width="17.44140625" style="20" customWidth="1"/>
    <col min="7423" max="7423" width="6.6640625" style="20" customWidth="1"/>
    <col min="7424" max="7425" width="9.88671875" style="20" bestFit="1" customWidth="1"/>
    <col min="7426" max="7426" width="7.109375" style="20" customWidth="1"/>
    <col min="7427" max="7427" width="11.33203125" style="20" bestFit="1" customWidth="1"/>
    <col min="7428" max="7428" width="11" style="20" customWidth="1"/>
    <col min="7429" max="7429" width="10.33203125" style="20" customWidth="1"/>
    <col min="7430" max="7676" width="8.88671875" style="20"/>
    <col min="7677" max="7677" width="52.6640625" style="20" customWidth="1"/>
    <col min="7678" max="7678" width="17.44140625" style="20" customWidth="1"/>
    <col min="7679" max="7679" width="6.6640625" style="20" customWidth="1"/>
    <col min="7680" max="7681" width="9.88671875" style="20" bestFit="1" customWidth="1"/>
    <col min="7682" max="7682" width="7.109375" style="20" customWidth="1"/>
    <col min="7683" max="7683" width="11.33203125" style="20" bestFit="1" customWidth="1"/>
    <col min="7684" max="7684" width="11" style="20" customWidth="1"/>
    <col min="7685" max="7685" width="10.33203125" style="20" customWidth="1"/>
    <col min="7686" max="7932" width="8.88671875" style="20"/>
    <col min="7933" max="7933" width="52.6640625" style="20" customWidth="1"/>
    <col min="7934" max="7934" width="17.44140625" style="20" customWidth="1"/>
    <col min="7935" max="7935" width="6.6640625" style="20" customWidth="1"/>
    <col min="7936" max="7937" width="9.88671875" style="20" bestFit="1" customWidth="1"/>
    <col min="7938" max="7938" width="7.109375" style="20" customWidth="1"/>
    <col min="7939" max="7939" width="11.33203125" style="20" bestFit="1" customWidth="1"/>
    <col min="7940" max="7940" width="11" style="20" customWidth="1"/>
    <col min="7941" max="7941" width="10.33203125" style="20" customWidth="1"/>
    <col min="7942" max="8188" width="8.88671875" style="20"/>
    <col min="8189" max="8189" width="52.6640625" style="20" customWidth="1"/>
    <col min="8190" max="8190" width="17.44140625" style="20" customWidth="1"/>
    <col min="8191" max="8191" width="6.6640625" style="20" customWidth="1"/>
    <col min="8192" max="8193" width="9.88671875" style="20" bestFit="1" customWidth="1"/>
    <col min="8194" max="8194" width="7.109375" style="20" customWidth="1"/>
    <col min="8195" max="8195" width="11.33203125" style="20" bestFit="1" customWidth="1"/>
    <col min="8196" max="8196" width="11" style="20" customWidth="1"/>
    <col min="8197" max="8197" width="10.33203125" style="20" customWidth="1"/>
    <col min="8198" max="8444" width="8.88671875" style="20"/>
    <col min="8445" max="8445" width="52.6640625" style="20" customWidth="1"/>
    <col min="8446" max="8446" width="17.44140625" style="20" customWidth="1"/>
    <col min="8447" max="8447" width="6.6640625" style="20" customWidth="1"/>
    <col min="8448" max="8449" width="9.88671875" style="20" bestFit="1" customWidth="1"/>
    <col min="8450" max="8450" width="7.109375" style="20" customWidth="1"/>
    <col min="8451" max="8451" width="11.33203125" style="20" bestFit="1" customWidth="1"/>
    <col min="8452" max="8452" width="11" style="20" customWidth="1"/>
    <col min="8453" max="8453" width="10.33203125" style="20" customWidth="1"/>
    <col min="8454" max="8700" width="8.88671875" style="20"/>
    <col min="8701" max="8701" width="52.6640625" style="20" customWidth="1"/>
    <col min="8702" max="8702" width="17.44140625" style="20" customWidth="1"/>
    <col min="8703" max="8703" width="6.6640625" style="20" customWidth="1"/>
    <col min="8704" max="8705" width="9.88671875" style="20" bestFit="1" customWidth="1"/>
    <col min="8706" max="8706" width="7.109375" style="20" customWidth="1"/>
    <col min="8707" max="8707" width="11.33203125" style="20" bestFit="1" customWidth="1"/>
    <col min="8708" max="8708" width="11" style="20" customWidth="1"/>
    <col min="8709" max="8709" width="10.33203125" style="20" customWidth="1"/>
    <col min="8710" max="8956" width="8.88671875" style="20"/>
    <col min="8957" max="8957" width="52.6640625" style="20" customWidth="1"/>
    <col min="8958" max="8958" width="17.44140625" style="20" customWidth="1"/>
    <col min="8959" max="8959" width="6.6640625" style="20" customWidth="1"/>
    <col min="8960" max="8961" width="9.88671875" style="20" bestFit="1" customWidth="1"/>
    <col min="8962" max="8962" width="7.109375" style="20" customWidth="1"/>
    <col min="8963" max="8963" width="11.33203125" style="20" bestFit="1" customWidth="1"/>
    <col min="8964" max="8964" width="11" style="20" customWidth="1"/>
    <col min="8965" max="8965" width="10.33203125" style="20" customWidth="1"/>
    <col min="8966" max="9212" width="8.88671875" style="20"/>
    <col min="9213" max="9213" width="52.6640625" style="20" customWidth="1"/>
    <col min="9214" max="9214" width="17.44140625" style="20" customWidth="1"/>
    <col min="9215" max="9215" width="6.6640625" style="20" customWidth="1"/>
    <col min="9216" max="9217" width="9.88671875" style="20" bestFit="1" customWidth="1"/>
    <col min="9218" max="9218" width="7.109375" style="20" customWidth="1"/>
    <col min="9219" max="9219" width="11.33203125" style="20" bestFit="1" customWidth="1"/>
    <col min="9220" max="9220" width="11" style="20" customWidth="1"/>
    <col min="9221" max="9221" width="10.33203125" style="20" customWidth="1"/>
    <col min="9222" max="9468" width="8.88671875" style="20"/>
    <col min="9469" max="9469" width="52.6640625" style="20" customWidth="1"/>
    <col min="9470" max="9470" width="17.44140625" style="20" customWidth="1"/>
    <col min="9471" max="9471" width="6.6640625" style="20" customWidth="1"/>
    <col min="9472" max="9473" width="9.88671875" style="20" bestFit="1" customWidth="1"/>
    <col min="9474" max="9474" width="7.109375" style="20" customWidth="1"/>
    <col min="9475" max="9475" width="11.33203125" style="20" bestFit="1" customWidth="1"/>
    <col min="9476" max="9476" width="11" style="20" customWidth="1"/>
    <col min="9477" max="9477" width="10.33203125" style="20" customWidth="1"/>
    <col min="9478" max="9724" width="8.88671875" style="20"/>
    <col min="9725" max="9725" width="52.6640625" style="20" customWidth="1"/>
    <col min="9726" max="9726" width="17.44140625" style="20" customWidth="1"/>
    <col min="9727" max="9727" width="6.6640625" style="20" customWidth="1"/>
    <col min="9728" max="9729" width="9.88671875" style="20" bestFit="1" customWidth="1"/>
    <col min="9730" max="9730" width="7.109375" style="20" customWidth="1"/>
    <col min="9731" max="9731" width="11.33203125" style="20" bestFit="1" customWidth="1"/>
    <col min="9732" max="9732" width="11" style="20" customWidth="1"/>
    <col min="9733" max="9733" width="10.33203125" style="20" customWidth="1"/>
    <col min="9734" max="9980" width="8.88671875" style="20"/>
    <col min="9981" max="9981" width="52.6640625" style="20" customWidth="1"/>
    <col min="9982" max="9982" width="17.44140625" style="20" customWidth="1"/>
    <col min="9983" max="9983" width="6.6640625" style="20" customWidth="1"/>
    <col min="9984" max="9985" width="9.88671875" style="20" bestFit="1" customWidth="1"/>
    <col min="9986" max="9986" width="7.109375" style="20" customWidth="1"/>
    <col min="9987" max="9987" width="11.33203125" style="20" bestFit="1" customWidth="1"/>
    <col min="9988" max="9988" width="11" style="20" customWidth="1"/>
    <col min="9989" max="9989" width="10.33203125" style="20" customWidth="1"/>
    <col min="9990" max="10236" width="8.88671875" style="20"/>
    <col min="10237" max="10237" width="52.6640625" style="20" customWidth="1"/>
    <col min="10238" max="10238" width="17.44140625" style="20" customWidth="1"/>
    <col min="10239" max="10239" width="6.6640625" style="20" customWidth="1"/>
    <col min="10240" max="10241" width="9.88671875" style="20" bestFit="1" customWidth="1"/>
    <col min="10242" max="10242" width="7.109375" style="20" customWidth="1"/>
    <col min="10243" max="10243" width="11.33203125" style="20" bestFit="1" customWidth="1"/>
    <col min="10244" max="10244" width="11" style="20" customWidth="1"/>
    <col min="10245" max="10245" width="10.33203125" style="20" customWidth="1"/>
    <col min="10246" max="10492" width="8.88671875" style="20"/>
    <col min="10493" max="10493" width="52.6640625" style="20" customWidth="1"/>
    <col min="10494" max="10494" width="17.44140625" style="20" customWidth="1"/>
    <col min="10495" max="10495" width="6.6640625" style="20" customWidth="1"/>
    <col min="10496" max="10497" width="9.88671875" style="20" bestFit="1" customWidth="1"/>
    <col min="10498" max="10498" width="7.109375" style="20" customWidth="1"/>
    <col min="10499" max="10499" width="11.33203125" style="20" bestFit="1" customWidth="1"/>
    <col min="10500" max="10500" width="11" style="20" customWidth="1"/>
    <col min="10501" max="10501" width="10.33203125" style="20" customWidth="1"/>
    <col min="10502" max="10748" width="8.88671875" style="20"/>
    <col min="10749" max="10749" width="52.6640625" style="20" customWidth="1"/>
    <col min="10750" max="10750" width="17.44140625" style="20" customWidth="1"/>
    <col min="10751" max="10751" width="6.6640625" style="20" customWidth="1"/>
    <col min="10752" max="10753" width="9.88671875" style="20" bestFit="1" customWidth="1"/>
    <col min="10754" max="10754" width="7.109375" style="20" customWidth="1"/>
    <col min="10755" max="10755" width="11.33203125" style="20" bestFit="1" customWidth="1"/>
    <col min="10756" max="10756" width="11" style="20" customWidth="1"/>
    <col min="10757" max="10757" width="10.33203125" style="20" customWidth="1"/>
    <col min="10758" max="11004" width="8.88671875" style="20"/>
    <col min="11005" max="11005" width="52.6640625" style="20" customWidth="1"/>
    <col min="11006" max="11006" width="17.44140625" style="20" customWidth="1"/>
    <col min="11007" max="11007" width="6.6640625" style="20" customWidth="1"/>
    <col min="11008" max="11009" width="9.88671875" style="20" bestFit="1" customWidth="1"/>
    <col min="11010" max="11010" width="7.109375" style="20" customWidth="1"/>
    <col min="11011" max="11011" width="11.33203125" style="20" bestFit="1" customWidth="1"/>
    <col min="11012" max="11012" width="11" style="20" customWidth="1"/>
    <col min="11013" max="11013" width="10.33203125" style="20" customWidth="1"/>
    <col min="11014" max="11260" width="8.88671875" style="20"/>
    <col min="11261" max="11261" width="52.6640625" style="20" customWidth="1"/>
    <col min="11262" max="11262" width="17.44140625" style="20" customWidth="1"/>
    <col min="11263" max="11263" width="6.6640625" style="20" customWidth="1"/>
    <col min="11264" max="11265" width="9.88671875" style="20" bestFit="1" customWidth="1"/>
    <col min="11266" max="11266" width="7.109375" style="20" customWidth="1"/>
    <col min="11267" max="11267" width="11.33203125" style="20" bestFit="1" customWidth="1"/>
    <col min="11268" max="11268" width="11" style="20" customWidth="1"/>
    <col min="11269" max="11269" width="10.33203125" style="20" customWidth="1"/>
    <col min="11270" max="11516" width="8.88671875" style="20"/>
    <col min="11517" max="11517" width="52.6640625" style="20" customWidth="1"/>
    <col min="11518" max="11518" width="17.44140625" style="20" customWidth="1"/>
    <col min="11519" max="11519" width="6.6640625" style="20" customWidth="1"/>
    <col min="11520" max="11521" width="9.88671875" style="20" bestFit="1" customWidth="1"/>
    <col min="11522" max="11522" width="7.109375" style="20" customWidth="1"/>
    <col min="11523" max="11523" width="11.33203125" style="20" bestFit="1" customWidth="1"/>
    <col min="11524" max="11524" width="11" style="20" customWidth="1"/>
    <col min="11525" max="11525" width="10.33203125" style="20" customWidth="1"/>
    <col min="11526" max="11772" width="8.88671875" style="20"/>
    <col min="11773" max="11773" width="52.6640625" style="20" customWidth="1"/>
    <col min="11774" max="11774" width="17.44140625" style="20" customWidth="1"/>
    <col min="11775" max="11775" width="6.6640625" style="20" customWidth="1"/>
    <col min="11776" max="11777" width="9.88671875" style="20" bestFit="1" customWidth="1"/>
    <col min="11778" max="11778" width="7.109375" style="20" customWidth="1"/>
    <col min="11779" max="11779" width="11.33203125" style="20" bestFit="1" customWidth="1"/>
    <col min="11780" max="11780" width="11" style="20" customWidth="1"/>
    <col min="11781" max="11781" width="10.33203125" style="20" customWidth="1"/>
    <col min="11782" max="12028" width="8.88671875" style="20"/>
    <col min="12029" max="12029" width="52.6640625" style="20" customWidth="1"/>
    <col min="12030" max="12030" width="17.44140625" style="20" customWidth="1"/>
    <col min="12031" max="12031" width="6.6640625" style="20" customWidth="1"/>
    <col min="12032" max="12033" width="9.88671875" style="20" bestFit="1" customWidth="1"/>
    <col min="12034" max="12034" width="7.109375" style="20" customWidth="1"/>
    <col min="12035" max="12035" width="11.33203125" style="20" bestFit="1" customWidth="1"/>
    <col min="12036" max="12036" width="11" style="20" customWidth="1"/>
    <col min="12037" max="12037" width="10.33203125" style="20" customWidth="1"/>
    <col min="12038" max="12284" width="8.88671875" style="20"/>
    <col min="12285" max="12285" width="52.6640625" style="20" customWidth="1"/>
    <col min="12286" max="12286" width="17.44140625" style="20" customWidth="1"/>
    <col min="12287" max="12287" width="6.6640625" style="20" customWidth="1"/>
    <col min="12288" max="12289" width="9.88671875" style="20" bestFit="1" customWidth="1"/>
    <col min="12290" max="12290" width="7.109375" style="20" customWidth="1"/>
    <col min="12291" max="12291" width="11.33203125" style="20" bestFit="1" customWidth="1"/>
    <col min="12292" max="12292" width="11" style="20" customWidth="1"/>
    <col min="12293" max="12293" width="10.33203125" style="20" customWidth="1"/>
    <col min="12294" max="12540" width="8.88671875" style="20"/>
    <col min="12541" max="12541" width="52.6640625" style="20" customWidth="1"/>
    <col min="12542" max="12542" width="17.44140625" style="20" customWidth="1"/>
    <col min="12543" max="12543" width="6.6640625" style="20" customWidth="1"/>
    <col min="12544" max="12545" width="9.88671875" style="20" bestFit="1" customWidth="1"/>
    <col min="12546" max="12546" width="7.109375" style="20" customWidth="1"/>
    <col min="12547" max="12547" width="11.33203125" style="20" bestFit="1" customWidth="1"/>
    <col min="12548" max="12548" width="11" style="20" customWidth="1"/>
    <col min="12549" max="12549" width="10.33203125" style="20" customWidth="1"/>
    <col min="12550" max="12796" width="8.88671875" style="20"/>
    <col min="12797" max="12797" width="52.6640625" style="20" customWidth="1"/>
    <col min="12798" max="12798" width="17.44140625" style="20" customWidth="1"/>
    <col min="12799" max="12799" width="6.6640625" style="20" customWidth="1"/>
    <col min="12800" max="12801" width="9.88671875" style="20" bestFit="1" customWidth="1"/>
    <col min="12802" max="12802" width="7.109375" style="20" customWidth="1"/>
    <col min="12803" max="12803" width="11.33203125" style="20" bestFit="1" customWidth="1"/>
    <col min="12804" max="12804" width="11" style="20" customWidth="1"/>
    <col min="12805" max="12805" width="10.33203125" style="20" customWidth="1"/>
    <col min="12806" max="13052" width="8.88671875" style="20"/>
    <col min="13053" max="13053" width="52.6640625" style="20" customWidth="1"/>
    <col min="13054" max="13054" width="17.44140625" style="20" customWidth="1"/>
    <col min="13055" max="13055" width="6.6640625" style="20" customWidth="1"/>
    <col min="13056" max="13057" width="9.88671875" style="20" bestFit="1" customWidth="1"/>
    <col min="13058" max="13058" width="7.109375" style="20" customWidth="1"/>
    <col min="13059" max="13059" width="11.33203125" style="20" bestFit="1" customWidth="1"/>
    <col min="13060" max="13060" width="11" style="20" customWidth="1"/>
    <col min="13061" max="13061" width="10.33203125" style="20" customWidth="1"/>
    <col min="13062" max="13308" width="8.88671875" style="20"/>
    <col min="13309" max="13309" width="52.6640625" style="20" customWidth="1"/>
    <col min="13310" max="13310" width="17.44140625" style="20" customWidth="1"/>
    <col min="13311" max="13311" width="6.6640625" style="20" customWidth="1"/>
    <col min="13312" max="13313" width="9.88671875" style="20" bestFit="1" customWidth="1"/>
    <col min="13314" max="13314" width="7.109375" style="20" customWidth="1"/>
    <col min="13315" max="13315" width="11.33203125" style="20" bestFit="1" customWidth="1"/>
    <col min="13316" max="13316" width="11" style="20" customWidth="1"/>
    <col min="13317" max="13317" width="10.33203125" style="20" customWidth="1"/>
    <col min="13318" max="13564" width="8.88671875" style="20"/>
    <col min="13565" max="13565" width="52.6640625" style="20" customWidth="1"/>
    <col min="13566" max="13566" width="17.44140625" style="20" customWidth="1"/>
    <col min="13567" max="13567" width="6.6640625" style="20" customWidth="1"/>
    <col min="13568" max="13569" width="9.88671875" style="20" bestFit="1" customWidth="1"/>
    <col min="13570" max="13570" width="7.109375" style="20" customWidth="1"/>
    <col min="13571" max="13571" width="11.33203125" style="20" bestFit="1" customWidth="1"/>
    <col min="13572" max="13572" width="11" style="20" customWidth="1"/>
    <col min="13573" max="13573" width="10.33203125" style="20" customWidth="1"/>
    <col min="13574" max="13820" width="8.88671875" style="20"/>
    <col min="13821" max="13821" width="52.6640625" style="20" customWidth="1"/>
    <col min="13822" max="13822" width="17.44140625" style="20" customWidth="1"/>
    <col min="13823" max="13823" width="6.6640625" style="20" customWidth="1"/>
    <col min="13824" max="13825" width="9.88671875" style="20" bestFit="1" customWidth="1"/>
    <col min="13826" max="13826" width="7.109375" style="20" customWidth="1"/>
    <col min="13827" max="13827" width="11.33203125" style="20" bestFit="1" customWidth="1"/>
    <col min="13828" max="13828" width="11" style="20" customWidth="1"/>
    <col min="13829" max="13829" width="10.33203125" style="20" customWidth="1"/>
    <col min="13830" max="14076" width="8.88671875" style="20"/>
    <col min="14077" max="14077" width="52.6640625" style="20" customWidth="1"/>
    <col min="14078" max="14078" width="17.44140625" style="20" customWidth="1"/>
    <col min="14079" max="14079" width="6.6640625" style="20" customWidth="1"/>
    <col min="14080" max="14081" width="9.88671875" style="20" bestFit="1" customWidth="1"/>
    <col min="14082" max="14082" width="7.109375" style="20" customWidth="1"/>
    <col min="14083" max="14083" width="11.33203125" style="20" bestFit="1" customWidth="1"/>
    <col min="14084" max="14084" width="11" style="20" customWidth="1"/>
    <col min="14085" max="14085" width="10.33203125" style="20" customWidth="1"/>
    <col min="14086" max="14332" width="8.88671875" style="20"/>
    <col min="14333" max="14333" width="52.6640625" style="20" customWidth="1"/>
    <col min="14334" max="14334" width="17.44140625" style="20" customWidth="1"/>
    <col min="14335" max="14335" width="6.6640625" style="20" customWidth="1"/>
    <col min="14336" max="14337" width="9.88671875" style="20" bestFit="1" customWidth="1"/>
    <col min="14338" max="14338" width="7.109375" style="20" customWidth="1"/>
    <col min="14339" max="14339" width="11.33203125" style="20" bestFit="1" customWidth="1"/>
    <col min="14340" max="14340" width="11" style="20" customWidth="1"/>
    <col min="14341" max="14341" width="10.33203125" style="20" customWidth="1"/>
    <col min="14342" max="14588" width="8.88671875" style="20"/>
    <col min="14589" max="14589" width="52.6640625" style="20" customWidth="1"/>
    <col min="14590" max="14590" width="17.44140625" style="20" customWidth="1"/>
    <col min="14591" max="14591" width="6.6640625" style="20" customWidth="1"/>
    <col min="14592" max="14593" width="9.88671875" style="20" bestFit="1" customWidth="1"/>
    <col min="14594" max="14594" width="7.109375" style="20" customWidth="1"/>
    <col min="14595" max="14595" width="11.33203125" style="20" bestFit="1" customWidth="1"/>
    <col min="14596" max="14596" width="11" style="20" customWidth="1"/>
    <col min="14597" max="14597" width="10.33203125" style="20" customWidth="1"/>
    <col min="14598" max="14844" width="8.88671875" style="20"/>
    <col min="14845" max="14845" width="52.6640625" style="20" customWidth="1"/>
    <col min="14846" max="14846" width="17.44140625" style="20" customWidth="1"/>
    <col min="14847" max="14847" width="6.6640625" style="20" customWidth="1"/>
    <col min="14848" max="14849" width="9.88671875" style="20" bestFit="1" customWidth="1"/>
    <col min="14850" max="14850" width="7.109375" style="20" customWidth="1"/>
    <col min="14851" max="14851" width="11.33203125" style="20" bestFit="1" customWidth="1"/>
    <col min="14852" max="14852" width="11" style="20" customWidth="1"/>
    <col min="14853" max="14853" width="10.33203125" style="20" customWidth="1"/>
    <col min="14854" max="15100" width="8.88671875" style="20"/>
    <col min="15101" max="15101" width="52.6640625" style="20" customWidth="1"/>
    <col min="15102" max="15102" width="17.44140625" style="20" customWidth="1"/>
    <col min="15103" max="15103" width="6.6640625" style="20" customWidth="1"/>
    <col min="15104" max="15105" width="9.88671875" style="20" bestFit="1" customWidth="1"/>
    <col min="15106" max="15106" width="7.109375" style="20" customWidth="1"/>
    <col min="15107" max="15107" width="11.33203125" style="20" bestFit="1" customWidth="1"/>
    <col min="15108" max="15108" width="11" style="20" customWidth="1"/>
    <col min="15109" max="15109" width="10.33203125" style="20" customWidth="1"/>
    <col min="15110" max="15356" width="8.88671875" style="20"/>
    <col min="15357" max="15357" width="52.6640625" style="20" customWidth="1"/>
    <col min="15358" max="15358" width="17.44140625" style="20" customWidth="1"/>
    <col min="15359" max="15359" width="6.6640625" style="20" customWidth="1"/>
    <col min="15360" max="15361" width="9.88671875" style="20" bestFit="1" customWidth="1"/>
    <col min="15362" max="15362" width="7.109375" style="20" customWidth="1"/>
    <col min="15363" max="15363" width="11.33203125" style="20" bestFit="1" customWidth="1"/>
    <col min="15364" max="15364" width="11" style="20" customWidth="1"/>
    <col min="15365" max="15365" width="10.33203125" style="20" customWidth="1"/>
    <col min="15366" max="15612" width="8.88671875" style="20"/>
    <col min="15613" max="15613" width="52.6640625" style="20" customWidth="1"/>
    <col min="15614" max="15614" width="17.44140625" style="20" customWidth="1"/>
    <col min="15615" max="15615" width="6.6640625" style="20" customWidth="1"/>
    <col min="15616" max="15617" width="9.88671875" style="20" bestFit="1" customWidth="1"/>
    <col min="15618" max="15618" width="7.109375" style="20" customWidth="1"/>
    <col min="15619" max="15619" width="11.33203125" style="20" bestFit="1" customWidth="1"/>
    <col min="15620" max="15620" width="11" style="20" customWidth="1"/>
    <col min="15621" max="15621" width="10.33203125" style="20" customWidth="1"/>
    <col min="15622" max="15868" width="8.88671875" style="20"/>
    <col min="15869" max="15869" width="52.6640625" style="20" customWidth="1"/>
    <col min="15870" max="15870" width="17.44140625" style="20" customWidth="1"/>
    <col min="15871" max="15871" width="6.6640625" style="20" customWidth="1"/>
    <col min="15872" max="15873" width="9.88671875" style="20" bestFit="1" customWidth="1"/>
    <col min="15874" max="15874" width="7.109375" style="20" customWidth="1"/>
    <col min="15875" max="15875" width="11.33203125" style="20" bestFit="1" customWidth="1"/>
    <col min="15876" max="15876" width="11" style="20" customWidth="1"/>
    <col min="15877" max="15877" width="10.33203125" style="20" customWidth="1"/>
    <col min="15878" max="16124" width="8.88671875" style="20"/>
    <col min="16125" max="16125" width="52.6640625" style="20" customWidth="1"/>
    <col min="16126" max="16126" width="17.44140625" style="20" customWidth="1"/>
    <col min="16127" max="16127" width="6.6640625" style="20" customWidth="1"/>
    <col min="16128" max="16129" width="9.88671875" style="20" bestFit="1" customWidth="1"/>
    <col min="16130" max="16130" width="7.109375" style="20" customWidth="1"/>
    <col min="16131" max="16131" width="11.33203125" style="20" bestFit="1" customWidth="1"/>
    <col min="16132" max="16132" width="11" style="20" customWidth="1"/>
    <col min="16133" max="16133" width="10.33203125" style="20" customWidth="1"/>
    <col min="16134" max="16384" width="8.88671875" style="20"/>
  </cols>
  <sheetData>
    <row r="1" spans="1:9" s="19" customFormat="1" ht="47.4" customHeight="1" x14ac:dyDescent="0.25">
      <c r="A1" s="16"/>
      <c r="B1" s="17"/>
      <c r="C1" s="17"/>
      <c r="D1" s="17"/>
      <c r="E1" s="18"/>
      <c r="G1" s="30"/>
      <c r="H1" s="12" t="s">
        <v>61</v>
      </c>
    </row>
    <row r="2" spans="1:9" ht="17.399999999999999" x14ac:dyDescent="0.3">
      <c r="A2" s="82" t="s">
        <v>34</v>
      </c>
      <c r="B2" s="82"/>
      <c r="C2" s="82"/>
      <c r="D2" s="82"/>
      <c r="E2" s="82"/>
      <c r="F2" s="82"/>
      <c r="G2" s="82"/>
      <c r="H2" s="82"/>
    </row>
    <row r="3" spans="1:9" ht="18.75" customHeight="1" x14ac:dyDescent="0.3">
      <c r="A3" s="82" t="s">
        <v>35</v>
      </c>
      <c r="B3" s="82"/>
      <c r="C3" s="82"/>
      <c r="D3" s="82"/>
      <c r="E3" s="82"/>
      <c r="F3" s="82"/>
      <c r="G3" s="82"/>
      <c r="H3" s="82"/>
    </row>
    <row r="4" spans="1:9" ht="18" customHeight="1" x14ac:dyDescent="0.3">
      <c r="A4" s="82" t="s">
        <v>36</v>
      </c>
      <c r="B4" s="82"/>
      <c r="C4" s="82"/>
      <c r="D4" s="82"/>
      <c r="E4" s="82"/>
      <c r="F4" s="82"/>
      <c r="G4" s="82"/>
      <c r="H4" s="82"/>
    </row>
    <row r="5" spans="1:9" ht="18" customHeight="1" x14ac:dyDescent="0.3">
      <c r="A5" s="82" t="s">
        <v>62</v>
      </c>
      <c r="B5" s="82"/>
      <c r="C5" s="82"/>
      <c r="D5" s="82"/>
      <c r="E5" s="82"/>
      <c r="F5" s="82"/>
      <c r="G5" s="82"/>
      <c r="H5" s="82"/>
    </row>
    <row r="6" spans="1:9" ht="8.4" customHeight="1" x14ac:dyDescent="0.3">
      <c r="A6" s="21"/>
      <c r="B6" s="22"/>
      <c r="C6" s="22"/>
      <c r="D6" s="22"/>
      <c r="E6" s="22"/>
      <c r="F6" s="22"/>
      <c r="G6" s="22"/>
      <c r="H6" s="22"/>
    </row>
    <row r="7" spans="1:9" ht="14.4" customHeight="1" x14ac:dyDescent="0.3">
      <c r="A7" s="83" t="s">
        <v>2</v>
      </c>
      <c r="B7" s="83" t="s">
        <v>5</v>
      </c>
      <c r="C7" s="83" t="s">
        <v>37</v>
      </c>
      <c r="D7" s="83" t="s">
        <v>6</v>
      </c>
      <c r="E7" s="83" t="s">
        <v>38</v>
      </c>
      <c r="F7" s="83" t="s">
        <v>55</v>
      </c>
      <c r="G7" s="83"/>
      <c r="H7" s="83"/>
    </row>
    <row r="8" spans="1:9" ht="29.4" customHeight="1" x14ac:dyDescent="0.3">
      <c r="A8" s="83"/>
      <c r="B8" s="83"/>
      <c r="C8" s="83"/>
      <c r="D8" s="83"/>
      <c r="E8" s="83"/>
      <c r="F8" s="23" t="s">
        <v>19</v>
      </c>
      <c r="G8" s="23" t="s">
        <v>20</v>
      </c>
      <c r="H8" s="23" t="s">
        <v>39</v>
      </c>
    </row>
    <row r="9" spans="1:9" x14ac:dyDescent="0.3">
      <c r="A9" s="24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</row>
    <row r="10" spans="1:9" ht="78.75" customHeight="1" x14ac:dyDescent="0.3">
      <c r="A10" s="84" t="s">
        <v>40</v>
      </c>
      <c r="B10" s="27" t="s">
        <v>18</v>
      </c>
      <c r="C10" s="63" t="s">
        <v>56</v>
      </c>
      <c r="D10" s="26" t="s">
        <v>8</v>
      </c>
      <c r="E10" s="67">
        <v>26.3</v>
      </c>
      <c r="F10" s="67">
        <v>38.270000000000003</v>
      </c>
      <c r="G10" s="67">
        <v>61.4</v>
      </c>
      <c r="H10" s="76" t="s">
        <v>108</v>
      </c>
      <c r="I10" s="28">
        <f>(G10*100)/F10</f>
        <v>160.43898615103214</v>
      </c>
    </row>
    <row r="11" spans="1:9" ht="144.6" customHeight="1" x14ac:dyDescent="0.3">
      <c r="A11" s="85"/>
      <c r="B11" s="25" t="s">
        <v>12</v>
      </c>
      <c r="C11" s="83" t="s">
        <v>79</v>
      </c>
      <c r="D11" s="26" t="s">
        <v>8</v>
      </c>
      <c r="E11" s="79">
        <v>32.5</v>
      </c>
      <c r="F11" s="79">
        <v>37.5</v>
      </c>
      <c r="G11" s="79">
        <v>37.5</v>
      </c>
      <c r="H11" s="77" t="s">
        <v>109</v>
      </c>
      <c r="I11" s="28">
        <f t="shared" ref="I11:I13" si="0">(G11*100)/F11</f>
        <v>100</v>
      </c>
    </row>
    <row r="12" spans="1:9" ht="66" x14ac:dyDescent="0.3">
      <c r="A12" s="85"/>
      <c r="B12" s="25" t="s">
        <v>10</v>
      </c>
      <c r="C12" s="83"/>
      <c r="D12" s="26" t="s">
        <v>8</v>
      </c>
      <c r="E12" s="79">
        <v>66.900000000000006</v>
      </c>
      <c r="F12" s="79">
        <v>77.8</v>
      </c>
      <c r="G12" s="79">
        <v>80</v>
      </c>
      <c r="H12" s="77" t="s">
        <v>110</v>
      </c>
      <c r="I12" s="28">
        <f t="shared" si="0"/>
        <v>102.82776349614396</v>
      </c>
    </row>
    <row r="13" spans="1:9" ht="86.25" customHeight="1" x14ac:dyDescent="0.3">
      <c r="A13" s="85"/>
      <c r="B13" s="25" t="s">
        <v>11</v>
      </c>
      <c r="C13" s="83"/>
      <c r="D13" s="26" t="s">
        <v>8</v>
      </c>
      <c r="E13" s="79">
        <v>3.7</v>
      </c>
      <c r="F13" s="79">
        <v>17.3</v>
      </c>
      <c r="G13" s="79">
        <v>17.3</v>
      </c>
      <c r="H13" s="78" t="s">
        <v>111</v>
      </c>
      <c r="I13" s="28">
        <f t="shared" si="0"/>
        <v>100</v>
      </c>
    </row>
    <row r="14" spans="1:9" ht="28.95" customHeight="1" x14ac:dyDescent="0.3"/>
  </sheetData>
  <mergeCells count="12">
    <mergeCell ref="A2:H2"/>
    <mergeCell ref="A3:H3"/>
    <mergeCell ref="A4:H4"/>
    <mergeCell ref="A5:H5"/>
    <mergeCell ref="A7:A8"/>
    <mergeCell ref="B7:B8"/>
    <mergeCell ref="C7:C8"/>
    <mergeCell ref="D7:D8"/>
    <mergeCell ref="E7:E8"/>
    <mergeCell ref="F7:H7"/>
    <mergeCell ref="C11:C13"/>
    <mergeCell ref="A10:A13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topLeftCell="A33" zoomScale="70" zoomScaleNormal="80" zoomScaleSheetLayoutView="70" workbookViewId="0">
      <selection activeCell="A37" sqref="A37:XFD58"/>
    </sheetView>
  </sheetViews>
  <sheetFormatPr defaultColWidth="8.88671875" defaultRowHeight="13.8" x14ac:dyDescent="0.25"/>
  <cols>
    <col min="1" max="1" width="6.6640625" style="10" customWidth="1"/>
    <col min="2" max="2" width="35.33203125" style="1" customWidth="1"/>
    <col min="3" max="3" width="20.5546875" style="1" customWidth="1"/>
    <col min="4" max="7" width="14" style="1" customWidth="1"/>
    <col min="8" max="8" width="12.6640625" style="1" customWidth="1"/>
    <col min="9" max="12" width="14" style="1" customWidth="1"/>
    <col min="13" max="14" width="12.6640625" style="1" customWidth="1"/>
    <col min="15" max="16384" width="8.88671875" style="1"/>
  </cols>
  <sheetData>
    <row r="1" spans="1:14" ht="33.6" customHeight="1" x14ac:dyDescent="0.25">
      <c r="J1" s="86" t="s">
        <v>81</v>
      </c>
      <c r="K1" s="86"/>
      <c r="L1" s="86"/>
      <c r="M1" s="86"/>
      <c r="N1" s="86"/>
    </row>
    <row r="2" spans="1:14" ht="20.399999999999999" x14ac:dyDescent="0.25">
      <c r="A2" s="87" t="s">
        <v>29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20.399999999999999" x14ac:dyDescent="0.25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20.399999999999999" x14ac:dyDescent="0.25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20.399999999999999" x14ac:dyDescent="0.25">
      <c r="A5" s="89" t="s">
        <v>64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x14ac:dyDescent="0.25">
      <c r="A6" s="14"/>
      <c r="B6" s="1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7.6" customHeight="1" x14ac:dyDescent="0.25">
      <c r="A7" s="96" t="s">
        <v>1</v>
      </c>
      <c r="B7" s="91" t="s">
        <v>2</v>
      </c>
      <c r="C7" s="91" t="s">
        <v>3</v>
      </c>
      <c r="D7" s="97" t="s">
        <v>63</v>
      </c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ht="23.4" customHeight="1" x14ac:dyDescent="0.25">
      <c r="A8" s="96"/>
      <c r="B8" s="91"/>
      <c r="C8" s="91"/>
      <c r="D8" s="91" t="s">
        <v>19</v>
      </c>
      <c r="E8" s="91"/>
      <c r="F8" s="91"/>
      <c r="G8" s="91"/>
      <c r="H8" s="91"/>
      <c r="I8" s="91" t="s">
        <v>20</v>
      </c>
      <c r="J8" s="91"/>
      <c r="K8" s="91"/>
      <c r="L8" s="91"/>
      <c r="M8" s="91"/>
      <c r="N8" s="91" t="s">
        <v>21</v>
      </c>
    </row>
    <row r="9" spans="1:14" ht="44.4" customHeight="1" x14ac:dyDescent="0.25">
      <c r="A9" s="96"/>
      <c r="B9" s="91"/>
      <c r="C9" s="91"/>
      <c r="D9" s="68" t="s">
        <v>22</v>
      </c>
      <c r="E9" s="68" t="s">
        <v>23</v>
      </c>
      <c r="F9" s="68" t="s">
        <v>24</v>
      </c>
      <c r="G9" s="68" t="s">
        <v>25</v>
      </c>
      <c r="H9" s="68" t="s">
        <v>26</v>
      </c>
      <c r="I9" s="68" t="s">
        <v>22</v>
      </c>
      <c r="J9" s="68" t="s">
        <v>23</v>
      </c>
      <c r="K9" s="68" t="s">
        <v>24</v>
      </c>
      <c r="L9" s="68" t="s">
        <v>25</v>
      </c>
      <c r="M9" s="68" t="s">
        <v>26</v>
      </c>
      <c r="N9" s="91"/>
    </row>
    <row r="10" spans="1:14" x14ac:dyDescent="0.25">
      <c r="A10" s="48">
        <v>1</v>
      </c>
      <c r="B10" s="68">
        <v>2</v>
      </c>
      <c r="C10" s="68">
        <v>3</v>
      </c>
      <c r="D10" s="48">
        <v>4</v>
      </c>
      <c r="E10" s="68">
        <v>5</v>
      </c>
      <c r="F10" s="68">
        <v>6</v>
      </c>
      <c r="G10" s="48">
        <v>7</v>
      </c>
      <c r="H10" s="68">
        <v>8</v>
      </c>
      <c r="I10" s="68">
        <v>9</v>
      </c>
      <c r="J10" s="48">
        <v>10</v>
      </c>
      <c r="K10" s="68">
        <v>11</v>
      </c>
      <c r="L10" s="68">
        <v>12</v>
      </c>
      <c r="M10" s="48">
        <v>13</v>
      </c>
      <c r="N10" s="68">
        <v>14</v>
      </c>
    </row>
    <row r="11" spans="1:14" ht="27.6" customHeight="1" x14ac:dyDescent="0.3">
      <c r="A11" s="92" t="s">
        <v>28</v>
      </c>
      <c r="B11" s="92"/>
      <c r="C11" s="69" t="s">
        <v>27</v>
      </c>
      <c r="D11" s="49">
        <f>D12+D14+D13</f>
        <v>22277.899999999998</v>
      </c>
      <c r="E11" s="49">
        <f t="shared" ref="E11:G11" si="0">E12+E14+E13</f>
        <v>79.5</v>
      </c>
      <c r="F11" s="49">
        <f t="shared" si="0"/>
        <v>27049.199999999997</v>
      </c>
      <c r="G11" s="49">
        <f t="shared" si="0"/>
        <v>0</v>
      </c>
      <c r="H11" s="50">
        <f>G11+D11+E11+F11</f>
        <v>49406.599999999991</v>
      </c>
      <c r="I11" s="49">
        <f>I12+I14+I13</f>
        <v>22034.700000000004</v>
      </c>
      <c r="J11" s="49">
        <f t="shared" ref="J11:L11" si="1">J12+J14+J13</f>
        <v>61.2</v>
      </c>
      <c r="K11" s="49">
        <f t="shared" si="1"/>
        <v>17932.5</v>
      </c>
      <c r="L11" s="49">
        <f t="shared" si="1"/>
        <v>0</v>
      </c>
      <c r="M11" s="50">
        <f>L11+I11+J11+K11</f>
        <v>40028.400000000009</v>
      </c>
      <c r="N11" s="49">
        <f>M11*100/H11</f>
        <v>81.018325486878311</v>
      </c>
    </row>
    <row r="12" spans="1:14" ht="27.6" x14ac:dyDescent="0.3">
      <c r="A12" s="92"/>
      <c r="B12" s="92"/>
      <c r="C12" s="51" t="s">
        <v>79</v>
      </c>
      <c r="D12" s="52">
        <f>D15+D25+D27</f>
        <v>4120.3</v>
      </c>
      <c r="E12" s="52">
        <f t="shared" ref="E12:G12" si="2">E15+E25+E27</f>
        <v>0</v>
      </c>
      <c r="F12" s="52">
        <f t="shared" si="2"/>
        <v>0</v>
      </c>
      <c r="G12" s="52">
        <f t="shared" si="2"/>
        <v>0</v>
      </c>
      <c r="H12" s="71">
        <f>G12+D12+E12+F12</f>
        <v>4120.3</v>
      </c>
      <c r="I12" s="52">
        <f>I15+I25+I27</f>
        <v>4093.9</v>
      </c>
      <c r="J12" s="52">
        <f t="shared" ref="J12:L12" si="3">J15+J25+J27</f>
        <v>0</v>
      </c>
      <c r="K12" s="52">
        <f t="shared" si="3"/>
        <v>0</v>
      </c>
      <c r="L12" s="52">
        <f t="shared" si="3"/>
        <v>0</v>
      </c>
      <c r="M12" s="71">
        <f t="shared" ref="M12:M35" si="4">L12+I12+J12+K12</f>
        <v>4093.9</v>
      </c>
      <c r="N12" s="52">
        <f t="shared" ref="N12:N35" si="5">M12*100/H12</f>
        <v>99.359269956071159</v>
      </c>
    </row>
    <row r="13" spans="1:14" ht="27.6" x14ac:dyDescent="0.3">
      <c r="A13" s="92"/>
      <c r="B13" s="92"/>
      <c r="C13" s="51" t="s">
        <v>80</v>
      </c>
      <c r="D13" s="52">
        <f>D21+D23</f>
        <v>720</v>
      </c>
      <c r="E13" s="52">
        <f t="shared" ref="E13:G13" si="6">E21+E23</f>
        <v>0</v>
      </c>
      <c r="F13" s="52">
        <f t="shared" si="6"/>
        <v>523.1</v>
      </c>
      <c r="G13" s="52">
        <f t="shared" si="6"/>
        <v>0</v>
      </c>
      <c r="H13" s="71">
        <f>G13+D13+E13+F13</f>
        <v>1243.0999999999999</v>
      </c>
      <c r="I13" s="52">
        <f>I21+I23</f>
        <v>720</v>
      </c>
      <c r="J13" s="52">
        <f t="shared" ref="J13:L13" si="7">J21+J23</f>
        <v>0</v>
      </c>
      <c r="K13" s="52">
        <f t="shared" si="7"/>
        <v>523.1</v>
      </c>
      <c r="L13" s="52">
        <f t="shared" si="7"/>
        <v>0</v>
      </c>
      <c r="M13" s="71">
        <f t="shared" si="4"/>
        <v>1243.0999999999999</v>
      </c>
      <c r="N13" s="52">
        <f t="shared" si="5"/>
        <v>100</v>
      </c>
    </row>
    <row r="14" spans="1:14" ht="41.4" x14ac:dyDescent="0.3">
      <c r="A14" s="92"/>
      <c r="B14" s="92"/>
      <c r="C14" s="51" t="s">
        <v>16</v>
      </c>
      <c r="D14" s="52">
        <f>D17+D29</f>
        <v>17437.599999999999</v>
      </c>
      <c r="E14" s="52">
        <f t="shared" ref="E14:G14" si="8">E17+E29</f>
        <v>79.5</v>
      </c>
      <c r="F14" s="52">
        <f t="shared" si="8"/>
        <v>26526.1</v>
      </c>
      <c r="G14" s="52">
        <f t="shared" si="8"/>
        <v>0</v>
      </c>
      <c r="H14" s="71">
        <f>G14+D14+E14+F14</f>
        <v>44043.199999999997</v>
      </c>
      <c r="I14" s="52">
        <f>I17+I29</f>
        <v>17220.800000000003</v>
      </c>
      <c r="J14" s="52">
        <f t="shared" ref="J14:L14" si="9">J17+J29</f>
        <v>61.2</v>
      </c>
      <c r="K14" s="52">
        <f t="shared" si="9"/>
        <v>17409.400000000001</v>
      </c>
      <c r="L14" s="52">
        <f t="shared" si="9"/>
        <v>0</v>
      </c>
      <c r="M14" s="71">
        <f t="shared" si="4"/>
        <v>34691.400000000009</v>
      </c>
      <c r="N14" s="52">
        <f t="shared" si="5"/>
        <v>78.766756275656661</v>
      </c>
    </row>
    <row r="15" spans="1:14" s="3" customFormat="1" ht="55.2" x14ac:dyDescent="0.3">
      <c r="A15" s="53" t="s">
        <v>82</v>
      </c>
      <c r="B15" s="54" t="s">
        <v>7</v>
      </c>
      <c r="C15" s="98" t="s">
        <v>79</v>
      </c>
      <c r="D15" s="55">
        <f>D16</f>
        <v>100</v>
      </c>
      <c r="E15" s="55">
        <f t="shared" ref="E15:G15" si="10">E16</f>
        <v>0</v>
      </c>
      <c r="F15" s="55">
        <f t="shared" si="10"/>
        <v>0</v>
      </c>
      <c r="G15" s="55">
        <f t="shared" si="10"/>
        <v>0</v>
      </c>
      <c r="H15" s="49">
        <f>SUM(D15:G15)</f>
        <v>100</v>
      </c>
      <c r="I15" s="55">
        <f>I16</f>
        <v>100</v>
      </c>
      <c r="J15" s="55">
        <f t="shared" ref="J15:L15" si="11">J16</f>
        <v>0</v>
      </c>
      <c r="K15" s="55">
        <f t="shared" si="11"/>
        <v>0</v>
      </c>
      <c r="L15" s="55">
        <f t="shared" si="11"/>
        <v>0</v>
      </c>
      <c r="M15" s="50">
        <f t="shared" si="4"/>
        <v>100</v>
      </c>
      <c r="N15" s="49">
        <f t="shared" si="5"/>
        <v>100</v>
      </c>
    </row>
    <row r="16" spans="1:14" s="4" customFormat="1" ht="41.4" x14ac:dyDescent="0.3">
      <c r="A16" s="57" t="s">
        <v>83</v>
      </c>
      <c r="B16" s="58" t="s">
        <v>9</v>
      </c>
      <c r="C16" s="99"/>
      <c r="D16" s="56">
        <v>100</v>
      </c>
      <c r="E16" s="56"/>
      <c r="F16" s="56"/>
      <c r="G16" s="56"/>
      <c r="H16" s="52">
        <f>SUM(D16:G16)</f>
        <v>100</v>
      </c>
      <c r="I16" s="56">
        <v>100</v>
      </c>
      <c r="J16" s="56"/>
      <c r="K16" s="56"/>
      <c r="L16" s="56"/>
      <c r="M16" s="71">
        <f t="shared" si="4"/>
        <v>100</v>
      </c>
      <c r="N16" s="52">
        <f t="shared" si="5"/>
        <v>100</v>
      </c>
    </row>
    <row r="17" spans="1:15" s="65" customFormat="1" ht="93" customHeight="1" x14ac:dyDescent="0.3">
      <c r="A17" s="59" t="s">
        <v>84</v>
      </c>
      <c r="B17" s="54" t="s">
        <v>71</v>
      </c>
      <c r="C17" s="98" t="s">
        <v>16</v>
      </c>
      <c r="D17" s="55">
        <f>D18+D19+D20</f>
        <v>6128.4</v>
      </c>
      <c r="E17" s="55">
        <f t="shared" ref="E17:G17" si="12">E18+E19+E20</f>
        <v>0</v>
      </c>
      <c r="F17" s="55">
        <f t="shared" si="12"/>
        <v>4428.8999999999996</v>
      </c>
      <c r="G17" s="55">
        <f t="shared" si="12"/>
        <v>0</v>
      </c>
      <c r="H17" s="49">
        <f t="shared" ref="H17:H35" si="13">SUM(D17:G17)</f>
        <v>10557.3</v>
      </c>
      <c r="I17" s="55">
        <f>I18+I19+I20</f>
        <v>6028.2000000000007</v>
      </c>
      <c r="J17" s="55">
        <f t="shared" ref="J17:L17" si="14">J18+J19+J20</f>
        <v>0</v>
      </c>
      <c r="K17" s="55">
        <f t="shared" si="14"/>
        <v>3618.6000000000004</v>
      </c>
      <c r="L17" s="55">
        <f t="shared" si="14"/>
        <v>0</v>
      </c>
      <c r="M17" s="50">
        <f t="shared" si="4"/>
        <v>9646.8000000000011</v>
      </c>
      <c r="N17" s="49">
        <f t="shared" si="5"/>
        <v>91.375635815975699</v>
      </c>
    </row>
    <row r="18" spans="1:15" ht="41.4" x14ac:dyDescent="0.3">
      <c r="A18" s="48" t="s">
        <v>85</v>
      </c>
      <c r="B18" s="58" t="s">
        <v>72</v>
      </c>
      <c r="C18" s="100"/>
      <c r="D18" s="56">
        <v>2118.1</v>
      </c>
      <c r="E18" s="56"/>
      <c r="F18" s="56">
        <v>1441.4</v>
      </c>
      <c r="G18" s="56"/>
      <c r="H18" s="52">
        <f t="shared" si="13"/>
        <v>3559.5</v>
      </c>
      <c r="I18" s="56">
        <v>2118</v>
      </c>
      <c r="J18" s="56"/>
      <c r="K18" s="56">
        <v>1441.4</v>
      </c>
      <c r="L18" s="56"/>
      <c r="M18" s="71">
        <f t="shared" si="4"/>
        <v>3559.4</v>
      </c>
      <c r="N18" s="52">
        <f t="shared" si="5"/>
        <v>99.997190616659637</v>
      </c>
    </row>
    <row r="19" spans="1:15" ht="41.4" x14ac:dyDescent="0.3">
      <c r="A19" s="48" t="s">
        <v>86</v>
      </c>
      <c r="B19" s="58" t="s">
        <v>73</v>
      </c>
      <c r="C19" s="100"/>
      <c r="D19" s="56">
        <v>1978.3</v>
      </c>
      <c r="E19" s="56"/>
      <c r="F19" s="56">
        <v>1500</v>
      </c>
      <c r="G19" s="56"/>
      <c r="H19" s="52">
        <f t="shared" si="13"/>
        <v>3478.3</v>
      </c>
      <c r="I19" s="56">
        <v>1878.3</v>
      </c>
      <c r="J19" s="56"/>
      <c r="K19" s="56">
        <v>689.7</v>
      </c>
      <c r="L19" s="56"/>
      <c r="M19" s="71">
        <f t="shared" si="4"/>
        <v>2568</v>
      </c>
      <c r="N19" s="52">
        <f t="shared" si="5"/>
        <v>73.829169421844</v>
      </c>
    </row>
    <row r="20" spans="1:15" ht="41.4" x14ac:dyDescent="0.3">
      <c r="A20" s="48" t="s">
        <v>87</v>
      </c>
      <c r="B20" s="58" t="s">
        <v>74</v>
      </c>
      <c r="C20" s="99"/>
      <c r="D20" s="56">
        <v>2032</v>
      </c>
      <c r="E20" s="56"/>
      <c r="F20" s="56">
        <v>1487.5</v>
      </c>
      <c r="G20" s="56"/>
      <c r="H20" s="52">
        <f t="shared" si="13"/>
        <v>3519.5</v>
      </c>
      <c r="I20" s="56">
        <v>2031.9</v>
      </c>
      <c r="J20" s="56"/>
      <c r="K20" s="56">
        <v>1487.5</v>
      </c>
      <c r="L20" s="56"/>
      <c r="M20" s="71">
        <f t="shared" si="4"/>
        <v>3519.4</v>
      </c>
      <c r="N20" s="52">
        <f t="shared" si="5"/>
        <v>99.997158687313544</v>
      </c>
    </row>
    <row r="21" spans="1:15" ht="55.2" x14ac:dyDescent="0.3">
      <c r="A21" s="48" t="s">
        <v>88</v>
      </c>
      <c r="B21" s="54" t="s">
        <v>75</v>
      </c>
      <c r="C21" s="98" t="s">
        <v>80</v>
      </c>
      <c r="D21" s="55">
        <f>D22</f>
        <v>720</v>
      </c>
      <c r="E21" s="55">
        <f t="shared" ref="E21:G21" si="15">E22</f>
        <v>0</v>
      </c>
      <c r="F21" s="55">
        <f t="shared" si="15"/>
        <v>0</v>
      </c>
      <c r="G21" s="55">
        <f t="shared" si="15"/>
        <v>0</v>
      </c>
      <c r="H21" s="49">
        <f t="shared" si="13"/>
        <v>720</v>
      </c>
      <c r="I21" s="55">
        <f>I22</f>
        <v>720</v>
      </c>
      <c r="J21" s="55">
        <f t="shared" ref="J21:L21" si="16">J22</f>
        <v>0</v>
      </c>
      <c r="K21" s="55">
        <f t="shared" si="16"/>
        <v>0</v>
      </c>
      <c r="L21" s="55">
        <f t="shared" si="16"/>
        <v>0</v>
      </c>
      <c r="M21" s="50">
        <f t="shared" si="4"/>
        <v>720</v>
      </c>
      <c r="N21" s="49">
        <f t="shared" si="5"/>
        <v>100</v>
      </c>
    </row>
    <row r="22" spans="1:15" ht="73.2" customHeight="1" x14ac:dyDescent="0.3">
      <c r="A22" s="48" t="s">
        <v>89</v>
      </c>
      <c r="B22" s="58" t="s">
        <v>76</v>
      </c>
      <c r="C22" s="100"/>
      <c r="D22" s="56">
        <v>720</v>
      </c>
      <c r="E22" s="56"/>
      <c r="F22" s="56"/>
      <c r="G22" s="56"/>
      <c r="H22" s="52">
        <f t="shared" si="13"/>
        <v>720</v>
      </c>
      <c r="I22" s="56">
        <v>720</v>
      </c>
      <c r="J22" s="56"/>
      <c r="K22" s="56"/>
      <c r="L22" s="56"/>
      <c r="M22" s="71">
        <f t="shared" si="4"/>
        <v>720</v>
      </c>
      <c r="N22" s="52">
        <f t="shared" si="5"/>
        <v>100</v>
      </c>
    </row>
    <row r="23" spans="1:15" ht="55.2" x14ac:dyDescent="0.3">
      <c r="A23" s="48" t="s">
        <v>90</v>
      </c>
      <c r="B23" s="54" t="s">
        <v>77</v>
      </c>
      <c r="C23" s="100"/>
      <c r="D23" s="55">
        <f>D24</f>
        <v>0</v>
      </c>
      <c r="E23" s="55">
        <f t="shared" ref="E23:G23" si="17">E24</f>
        <v>0</v>
      </c>
      <c r="F23" s="55">
        <f t="shared" si="17"/>
        <v>523.1</v>
      </c>
      <c r="G23" s="55">
        <f t="shared" si="17"/>
        <v>0</v>
      </c>
      <c r="H23" s="49">
        <f t="shared" si="13"/>
        <v>523.1</v>
      </c>
      <c r="I23" s="55">
        <f>I24</f>
        <v>0</v>
      </c>
      <c r="J23" s="55">
        <f t="shared" ref="J23:L23" si="18">J24</f>
        <v>0</v>
      </c>
      <c r="K23" s="55">
        <f t="shared" si="18"/>
        <v>523.1</v>
      </c>
      <c r="L23" s="55">
        <f t="shared" si="18"/>
        <v>0</v>
      </c>
      <c r="M23" s="50">
        <f t="shared" si="4"/>
        <v>523.1</v>
      </c>
      <c r="N23" s="49">
        <f t="shared" si="5"/>
        <v>100</v>
      </c>
    </row>
    <row r="24" spans="1:15" ht="41.4" x14ac:dyDescent="0.3">
      <c r="A24" s="48" t="s">
        <v>91</v>
      </c>
      <c r="B24" s="58" t="s">
        <v>78</v>
      </c>
      <c r="C24" s="99"/>
      <c r="D24" s="56"/>
      <c r="E24" s="56"/>
      <c r="F24" s="56">
        <v>523.1</v>
      </c>
      <c r="G24" s="56"/>
      <c r="H24" s="52">
        <f t="shared" si="13"/>
        <v>523.1</v>
      </c>
      <c r="I24" s="56"/>
      <c r="J24" s="56"/>
      <c r="K24" s="56">
        <v>523.1</v>
      </c>
      <c r="L24" s="56"/>
      <c r="M24" s="71">
        <f t="shared" si="4"/>
        <v>523.1</v>
      </c>
      <c r="N24" s="52">
        <f t="shared" si="5"/>
        <v>100</v>
      </c>
    </row>
    <row r="25" spans="1:15" s="65" customFormat="1" ht="65.400000000000006" customHeight="1" x14ac:dyDescent="0.3">
      <c r="A25" s="59" t="s">
        <v>92</v>
      </c>
      <c r="B25" s="54" t="s">
        <v>57</v>
      </c>
      <c r="C25" s="98" t="s">
        <v>79</v>
      </c>
      <c r="D25" s="55">
        <f>D26</f>
        <v>1306</v>
      </c>
      <c r="E25" s="55">
        <f t="shared" ref="E25:G25" si="19">E26</f>
        <v>0</v>
      </c>
      <c r="F25" s="55">
        <f t="shared" si="19"/>
        <v>0</v>
      </c>
      <c r="G25" s="55">
        <f t="shared" si="19"/>
        <v>0</v>
      </c>
      <c r="H25" s="49">
        <f t="shared" si="13"/>
        <v>1306</v>
      </c>
      <c r="I25" s="55">
        <f t="shared" ref="I25" si="20">I26</f>
        <v>1305.9000000000001</v>
      </c>
      <c r="J25" s="55">
        <f t="shared" ref="J25" si="21">J26</f>
        <v>0</v>
      </c>
      <c r="K25" s="55">
        <f t="shared" ref="K25" si="22">K26</f>
        <v>0</v>
      </c>
      <c r="L25" s="55">
        <f t="shared" ref="L25" si="23">L26</f>
        <v>0</v>
      </c>
      <c r="M25" s="50">
        <f t="shared" si="4"/>
        <v>1305.9000000000001</v>
      </c>
      <c r="N25" s="49">
        <f t="shared" si="5"/>
        <v>99.992343032159269</v>
      </c>
    </row>
    <row r="26" spans="1:15" ht="41.4" x14ac:dyDescent="0.3">
      <c r="A26" s="48" t="s">
        <v>93</v>
      </c>
      <c r="B26" s="58" t="s">
        <v>58</v>
      </c>
      <c r="C26" s="100"/>
      <c r="D26" s="56">
        <v>1306</v>
      </c>
      <c r="E26" s="56"/>
      <c r="F26" s="56"/>
      <c r="G26" s="56"/>
      <c r="H26" s="52">
        <f t="shared" si="13"/>
        <v>1306</v>
      </c>
      <c r="I26" s="56">
        <v>1305.9000000000001</v>
      </c>
      <c r="J26" s="56"/>
      <c r="K26" s="56"/>
      <c r="L26" s="56"/>
      <c r="M26" s="71">
        <f t="shared" si="4"/>
        <v>1305.9000000000001</v>
      </c>
      <c r="N26" s="52">
        <f t="shared" si="5"/>
        <v>99.992343032159269</v>
      </c>
    </row>
    <row r="27" spans="1:15" s="65" customFormat="1" ht="41.4" x14ac:dyDescent="0.3">
      <c r="A27" s="59" t="s">
        <v>94</v>
      </c>
      <c r="B27" s="54" t="s">
        <v>59</v>
      </c>
      <c r="C27" s="100"/>
      <c r="D27" s="55">
        <f>D28</f>
        <v>2714.3</v>
      </c>
      <c r="E27" s="55">
        <f t="shared" ref="E27:G27" si="24">E28</f>
        <v>0</v>
      </c>
      <c r="F27" s="55">
        <f t="shared" si="24"/>
        <v>0</v>
      </c>
      <c r="G27" s="55">
        <f t="shared" si="24"/>
        <v>0</v>
      </c>
      <c r="H27" s="49">
        <f t="shared" si="13"/>
        <v>2714.3</v>
      </c>
      <c r="I27" s="55">
        <f t="shared" ref="I27" si="25">I28</f>
        <v>2688</v>
      </c>
      <c r="J27" s="55">
        <f t="shared" ref="J27" si="26">J28</f>
        <v>0</v>
      </c>
      <c r="K27" s="55">
        <f t="shared" ref="K27" si="27">K28</f>
        <v>0</v>
      </c>
      <c r="L27" s="55">
        <f t="shared" ref="L27" si="28">L28</f>
        <v>0</v>
      </c>
      <c r="M27" s="50">
        <f t="shared" si="4"/>
        <v>2688</v>
      </c>
      <c r="N27" s="49">
        <f t="shared" si="5"/>
        <v>99.031057731275098</v>
      </c>
    </row>
    <row r="28" spans="1:15" ht="29.4" customHeight="1" x14ac:dyDescent="0.3">
      <c r="A28" s="48" t="s">
        <v>95</v>
      </c>
      <c r="B28" s="58" t="s">
        <v>60</v>
      </c>
      <c r="C28" s="99"/>
      <c r="D28" s="56">
        <v>2714.3</v>
      </c>
      <c r="E28" s="56"/>
      <c r="F28" s="56"/>
      <c r="G28" s="56"/>
      <c r="H28" s="52">
        <f t="shared" si="13"/>
        <v>2714.3</v>
      </c>
      <c r="I28" s="56">
        <v>2688</v>
      </c>
      <c r="J28" s="56"/>
      <c r="K28" s="56"/>
      <c r="L28" s="56"/>
      <c r="M28" s="71">
        <f t="shared" si="4"/>
        <v>2688</v>
      </c>
      <c r="N28" s="52">
        <f t="shared" si="5"/>
        <v>99.031057731275098</v>
      </c>
    </row>
    <row r="29" spans="1:15" s="65" customFormat="1" ht="96.6" x14ac:dyDescent="0.3">
      <c r="A29" s="59" t="s">
        <v>96</v>
      </c>
      <c r="B29" s="60" t="s">
        <v>15</v>
      </c>
      <c r="C29" s="93" t="s">
        <v>16</v>
      </c>
      <c r="D29" s="55">
        <f>D30+D31+D32+D33+D34+D35</f>
        <v>11309.2</v>
      </c>
      <c r="E29" s="55">
        <f t="shared" ref="E29:G29" si="29">E30+E31+E32+E33+E34+E35</f>
        <v>79.5</v>
      </c>
      <c r="F29" s="55">
        <f t="shared" si="29"/>
        <v>22097.199999999997</v>
      </c>
      <c r="G29" s="55">
        <f t="shared" si="29"/>
        <v>0</v>
      </c>
      <c r="H29" s="49">
        <f t="shared" si="13"/>
        <v>33485.899999999994</v>
      </c>
      <c r="I29" s="55">
        <f>I30+I31+I32+I33+I34+I35</f>
        <v>11192.6</v>
      </c>
      <c r="J29" s="55">
        <f t="shared" ref="J29:L29" si="30">J30+J31+J32+J33+J34+J35</f>
        <v>61.2</v>
      </c>
      <c r="K29" s="55">
        <f t="shared" si="30"/>
        <v>13790.8</v>
      </c>
      <c r="L29" s="55">
        <f t="shared" si="30"/>
        <v>0</v>
      </c>
      <c r="M29" s="50">
        <f t="shared" si="4"/>
        <v>25044.6</v>
      </c>
      <c r="N29" s="49">
        <f t="shared" si="5"/>
        <v>74.791479398791736</v>
      </c>
      <c r="O29" s="66"/>
    </row>
    <row r="30" spans="1:15" s="65" customFormat="1" ht="69" x14ac:dyDescent="0.3">
      <c r="A30" s="48" t="s">
        <v>13</v>
      </c>
      <c r="B30" s="70" t="s">
        <v>66</v>
      </c>
      <c r="C30" s="94"/>
      <c r="D30" s="56">
        <v>5015.5</v>
      </c>
      <c r="E30" s="56"/>
      <c r="F30" s="56">
        <v>10230.9</v>
      </c>
      <c r="G30" s="56"/>
      <c r="H30" s="52">
        <f t="shared" si="13"/>
        <v>15246.4</v>
      </c>
      <c r="I30" s="56">
        <v>5015.5</v>
      </c>
      <c r="J30" s="56"/>
      <c r="K30" s="56">
        <v>10230.9</v>
      </c>
      <c r="L30" s="56"/>
      <c r="M30" s="71">
        <f t="shared" si="4"/>
        <v>15246.4</v>
      </c>
      <c r="N30" s="52">
        <f t="shared" si="5"/>
        <v>100</v>
      </c>
      <c r="O30" s="66"/>
    </row>
    <row r="31" spans="1:15" s="65" customFormat="1" ht="55.2" x14ac:dyDescent="0.3">
      <c r="A31" s="48" t="s">
        <v>14</v>
      </c>
      <c r="B31" s="62" t="s">
        <v>67</v>
      </c>
      <c r="C31" s="94"/>
      <c r="D31" s="56">
        <v>5170.6000000000004</v>
      </c>
      <c r="E31" s="56"/>
      <c r="F31" s="56">
        <v>11866.3</v>
      </c>
      <c r="G31" s="56"/>
      <c r="H31" s="52">
        <f t="shared" si="13"/>
        <v>17036.900000000001</v>
      </c>
      <c r="I31" s="56">
        <v>5068</v>
      </c>
      <c r="J31" s="56"/>
      <c r="K31" s="56">
        <v>3559.9</v>
      </c>
      <c r="L31" s="56"/>
      <c r="M31" s="71">
        <f t="shared" si="4"/>
        <v>8627.9</v>
      </c>
      <c r="N31" s="52">
        <f t="shared" si="5"/>
        <v>50.642429080407815</v>
      </c>
      <c r="O31" s="66"/>
    </row>
    <row r="32" spans="1:15" s="65" customFormat="1" ht="69" x14ac:dyDescent="0.3">
      <c r="A32" s="48" t="s">
        <v>97</v>
      </c>
      <c r="B32" s="62" t="s">
        <v>68</v>
      </c>
      <c r="C32" s="94"/>
      <c r="D32" s="56">
        <v>99.1</v>
      </c>
      <c r="E32" s="56"/>
      <c r="F32" s="56"/>
      <c r="G32" s="56"/>
      <c r="H32" s="52">
        <f t="shared" si="13"/>
        <v>99.1</v>
      </c>
      <c r="I32" s="56">
        <v>99.1</v>
      </c>
      <c r="J32" s="56"/>
      <c r="K32" s="56"/>
      <c r="L32" s="56"/>
      <c r="M32" s="71">
        <f t="shared" si="4"/>
        <v>99.1</v>
      </c>
      <c r="N32" s="52">
        <f t="shared" si="5"/>
        <v>100</v>
      </c>
      <c r="O32" s="66"/>
    </row>
    <row r="33" spans="1:15" s="65" customFormat="1" ht="55.2" x14ac:dyDescent="0.3">
      <c r="A33" s="48" t="s">
        <v>98</v>
      </c>
      <c r="B33" s="70" t="s">
        <v>69</v>
      </c>
      <c r="C33" s="94"/>
      <c r="D33" s="56">
        <v>512</v>
      </c>
      <c r="E33" s="56"/>
      <c r="F33" s="56"/>
      <c r="G33" s="56"/>
      <c r="H33" s="52">
        <f t="shared" si="13"/>
        <v>512</v>
      </c>
      <c r="I33" s="56">
        <v>512</v>
      </c>
      <c r="J33" s="56"/>
      <c r="K33" s="56"/>
      <c r="L33" s="56"/>
      <c r="M33" s="71">
        <f t="shared" si="4"/>
        <v>512</v>
      </c>
      <c r="N33" s="52">
        <f t="shared" si="5"/>
        <v>100</v>
      </c>
      <c r="O33" s="66"/>
    </row>
    <row r="34" spans="1:15" s="65" customFormat="1" ht="41.4" x14ac:dyDescent="0.3">
      <c r="A34" s="48" t="s">
        <v>99</v>
      </c>
      <c r="B34" s="70" t="s">
        <v>17</v>
      </c>
      <c r="C34" s="94"/>
      <c r="D34" s="56"/>
      <c r="E34" s="56">
        <v>79.5</v>
      </c>
      <c r="F34" s="56"/>
      <c r="G34" s="56"/>
      <c r="H34" s="52">
        <f t="shared" si="13"/>
        <v>79.5</v>
      </c>
      <c r="I34" s="56"/>
      <c r="J34" s="56">
        <v>61.2</v>
      </c>
      <c r="K34" s="56"/>
      <c r="L34" s="56"/>
      <c r="M34" s="71">
        <f t="shared" si="4"/>
        <v>61.2</v>
      </c>
      <c r="N34" s="52">
        <f t="shared" si="5"/>
        <v>76.981132075471692</v>
      </c>
      <c r="O34" s="66"/>
    </row>
    <row r="35" spans="1:15" ht="55.2" x14ac:dyDescent="0.3">
      <c r="A35" s="64" t="s">
        <v>100</v>
      </c>
      <c r="B35" s="70" t="s">
        <v>70</v>
      </c>
      <c r="C35" s="95"/>
      <c r="D35" s="61">
        <v>512</v>
      </c>
      <c r="E35" s="61"/>
      <c r="F35" s="61"/>
      <c r="G35" s="61"/>
      <c r="H35" s="52">
        <f t="shared" si="13"/>
        <v>512</v>
      </c>
      <c r="I35" s="61">
        <v>498</v>
      </c>
      <c r="J35" s="61"/>
      <c r="K35" s="61"/>
      <c r="L35" s="61"/>
      <c r="M35" s="71">
        <f t="shared" si="4"/>
        <v>498</v>
      </c>
      <c r="N35" s="52">
        <f t="shared" si="5"/>
        <v>97.265625</v>
      </c>
      <c r="O35" s="11"/>
    </row>
    <row r="36" spans="1:15" ht="14.4" x14ac:dyDescent="0.25">
      <c r="A36" s="6"/>
      <c r="B36" s="7"/>
      <c r="C36" s="8"/>
      <c r="D36" s="9"/>
      <c r="E36" s="9"/>
      <c r="F36" s="9"/>
      <c r="G36" s="9"/>
      <c r="I36" s="9"/>
      <c r="J36" s="9"/>
      <c r="K36" s="9"/>
      <c r="L36" s="9"/>
    </row>
  </sheetData>
  <mergeCells count="18">
    <mergeCell ref="I8:M8"/>
    <mergeCell ref="C15:C16"/>
    <mergeCell ref="C17:C20"/>
    <mergeCell ref="C21:C24"/>
    <mergeCell ref="C25:C28"/>
    <mergeCell ref="J1:N1"/>
    <mergeCell ref="A2:N2"/>
    <mergeCell ref="A3:N3"/>
    <mergeCell ref="A5:N5"/>
    <mergeCell ref="A4:N4"/>
    <mergeCell ref="N8:N9"/>
    <mergeCell ref="A11:B14"/>
    <mergeCell ref="C29:C35"/>
    <mergeCell ref="A7:A9"/>
    <mergeCell ref="B7:B9"/>
    <mergeCell ref="C7:C9"/>
    <mergeCell ref="D7:N7"/>
    <mergeCell ref="D8:H8"/>
  </mergeCells>
  <pageMargins left="0.62992125984251968" right="0.23622047244094491" top="0.74803149606299213" bottom="0.74803149606299213" header="0.31496062992125984" footer="0.31496062992125984"/>
  <pageSetup paperSize="9" scale="64" orientation="landscape" r:id="rId1"/>
  <rowBreaks count="2" manualBreakCount="2">
    <brk id="20" max="13" man="1"/>
    <brk id="3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topLeftCell="A8" zoomScale="115" zoomScaleNormal="63" zoomScaleSheetLayoutView="115" workbookViewId="0">
      <selection activeCell="A20" sqref="A20:XFD34"/>
    </sheetView>
  </sheetViews>
  <sheetFormatPr defaultRowHeight="14.4" x14ac:dyDescent="0.3"/>
  <cols>
    <col min="1" max="1" width="30" customWidth="1"/>
    <col min="2" max="2" width="28.6640625" customWidth="1"/>
    <col min="3" max="3" width="33.88671875" customWidth="1"/>
    <col min="4" max="4" width="38.109375" customWidth="1"/>
    <col min="6" max="6" width="14.5546875" customWidth="1"/>
    <col min="8" max="8" width="12.44140625" customWidth="1"/>
  </cols>
  <sheetData>
    <row r="1" spans="1:8" ht="18" x14ac:dyDescent="0.3">
      <c r="A1" s="31"/>
      <c r="B1" s="31"/>
      <c r="D1" s="32" t="s">
        <v>41</v>
      </c>
      <c r="E1" s="31"/>
      <c r="F1" s="31"/>
    </row>
    <row r="2" spans="1:8" ht="18.75" customHeight="1" x14ac:dyDescent="0.3">
      <c r="A2" s="33"/>
      <c r="D2" s="34" t="s">
        <v>42</v>
      </c>
      <c r="E2" s="35"/>
      <c r="F2" s="35"/>
    </row>
    <row r="3" spans="1:8" ht="18" x14ac:dyDescent="0.3">
      <c r="A3" s="33"/>
      <c r="D3" s="32" t="s">
        <v>43</v>
      </c>
      <c r="E3" s="31"/>
      <c r="F3" s="31"/>
    </row>
    <row r="4" spans="1:8" ht="18" x14ac:dyDescent="0.3">
      <c r="A4" s="33"/>
      <c r="D4" s="32" t="s">
        <v>44</v>
      </c>
      <c r="E4" s="36"/>
      <c r="F4" s="36"/>
    </row>
    <row r="5" spans="1:8" ht="18" x14ac:dyDescent="0.3">
      <c r="A5" s="101" t="s">
        <v>34</v>
      </c>
      <c r="B5" s="101"/>
      <c r="C5" s="101"/>
      <c r="D5" s="101"/>
    </row>
    <row r="6" spans="1:8" ht="18" x14ac:dyDescent="0.3">
      <c r="A6" s="101" t="s">
        <v>45</v>
      </c>
      <c r="B6" s="101"/>
      <c r="C6" s="101"/>
      <c r="D6" s="101"/>
    </row>
    <row r="7" spans="1:8" ht="18" x14ac:dyDescent="0.3">
      <c r="A7" s="102" t="s">
        <v>51</v>
      </c>
      <c r="B7" s="102"/>
      <c r="C7" s="102"/>
      <c r="D7" s="102"/>
    </row>
    <row r="8" spans="1:8" x14ac:dyDescent="0.3">
      <c r="A8" s="37"/>
    </row>
    <row r="9" spans="1:8" ht="15.6" x14ac:dyDescent="0.3">
      <c r="A9" s="97" t="s">
        <v>46</v>
      </c>
      <c r="B9" s="97" t="s">
        <v>47</v>
      </c>
      <c r="C9" s="103" t="s">
        <v>65</v>
      </c>
      <c r="D9" s="104"/>
    </row>
    <row r="10" spans="1:8" ht="15.6" x14ac:dyDescent="0.3">
      <c r="A10" s="97"/>
      <c r="B10" s="97"/>
      <c r="C10" s="38" t="s">
        <v>19</v>
      </c>
      <c r="D10" s="38" t="s">
        <v>20</v>
      </c>
    </row>
    <row r="11" spans="1:8" ht="15.6" x14ac:dyDescent="0.3">
      <c r="A11" s="38">
        <v>1</v>
      </c>
      <c r="B11" s="38">
        <v>2</v>
      </c>
      <c r="C11" s="38">
        <v>3</v>
      </c>
      <c r="D11" s="38">
        <v>4</v>
      </c>
    </row>
    <row r="12" spans="1:8" ht="15.6" x14ac:dyDescent="0.3">
      <c r="A12" s="105" t="s">
        <v>28</v>
      </c>
      <c r="B12" s="39" t="s">
        <v>48</v>
      </c>
      <c r="C12" s="106">
        <f>C14+C15+C16+C17+C18</f>
        <v>49406.600000000006</v>
      </c>
      <c r="D12" s="106">
        <f>D14+D15+D16+D17+D18</f>
        <v>40028.399999999994</v>
      </c>
      <c r="F12" s="40"/>
      <c r="H12" s="40"/>
    </row>
    <row r="13" spans="1:8" ht="15.6" x14ac:dyDescent="0.3">
      <c r="A13" s="105"/>
      <c r="B13" s="41" t="s">
        <v>49</v>
      </c>
      <c r="C13" s="106"/>
      <c r="D13" s="106"/>
    </row>
    <row r="14" spans="1:8" ht="15.6" x14ac:dyDescent="0.3">
      <c r="A14" s="105"/>
      <c r="B14" s="42" t="s">
        <v>50</v>
      </c>
      <c r="C14" s="43">
        <v>22277.9</v>
      </c>
      <c r="D14" s="44">
        <v>22034.7</v>
      </c>
      <c r="F14" s="40"/>
      <c r="G14" s="40"/>
      <c r="H14" s="40"/>
    </row>
    <row r="15" spans="1:8" ht="15.6" x14ac:dyDescent="0.3">
      <c r="A15" s="105"/>
      <c r="B15" s="42" t="s">
        <v>24</v>
      </c>
      <c r="C15" s="43">
        <v>27049.200000000001</v>
      </c>
      <c r="D15" s="44">
        <v>17932.5</v>
      </c>
    </row>
    <row r="16" spans="1:8" ht="15.6" x14ac:dyDescent="0.3">
      <c r="A16" s="105"/>
      <c r="B16" s="42" t="s">
        <v>25</v>
      </c>
      <c r="C16" s="43">
        <f>'Приложение 8'!G11</f>
        <v>0</v>
      </c>
      <c r="D16" s="44">
        <f>'Приложение 8'!L11</f>
        <v>0</v>
      </c>
    </row>
    <row r="17" spans="1:6" ht="15.6" x14ac:dyDescent="0.3">
      <c r="A17" s="105"/>
      <c r="B17" s="42" t="s">
        <v>23</v>
      </c>
      <c r="C17" s="43">
        <v>79.5</v>
      </c>
      <c r="D17" s="44">
        <v>61.2</v>
      </c>
      <c r="F17" s="40"/>
    </row>
    <row r="18" spans="1:6" ht="15.6" x14ac:dyDescent="0.3">
      <c r="A18" s="105"/>
      <c r="B18" s="42" t="s">
        <v>4</v>
      </c>
      <c r="C18" s="43">
        <v>0</v>
      </c>
      <c r="D18" s="45">
        <v>0</v>
      </c>
    </row>
  </sheetData>
  <mergeCells count="9">
    <mergeCell ref="A5:D5"/>
    <mergeCell ref="A6:D6"/>
    <mergeCell ref="A7:D7"/>
    <mergeCell ref="A9:A10"/>
    <mergeCell ref="B9:B10"/>
    <mergeCell ref="C9:D9"/>
    <mergeCell ref="A12:A18"/>
    <mergeCell ref="C12:C13"/>
    <mergeCell ref="D12:D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topLeftCell="C31" zoomScale="85" zoomScaleNormal="70" zoomScaleSheetLayoutView="85" workbookViewId="0">
      <selection activeCell="I30" sqref="I30"/>
    </sheetView>
  </sheetViews>
  <sheetFormatPr defaultColWidth="8.88671875" defaultRowHeight="13.8" x14ac:dyDescent="0.25"/>
  <cols>
    <col min="1" max="1" width="6.6640625" style="10" customWidth="1"/>
    <col min="2" max="2" width="40.33203125" style="1" customWidth="1"/>
    <col min="3" max="3" width="23.5546875" style="1" customWidth="1"/>
    <col min="4" max="7" width="14" style="1" customWidth="1"/>
    <col min="8" max="8" width="12.6640625" style="1" customWidth="1"/>
    <col min="9" max="12" width="14" style="1" customWidth="1"/>
    <col min="13" max="14" width="12.6640625" style="1" customWidth="1"/>
    <col min="15" max="18" width="10.6640625" style="1" customWidth="1"/>
    <col min="19" max="19" width="13" style="1" customWidth="1"/>
    <col min="20" max="16384" width="8.88671875" style="1"/>
  </cols>
  <sheetData>
    <row r="1" spans="1:19" ht="20.399999999999999" x14ac:dyDescent="0.2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ht="20.399999999999999" x14ac:dyDescent="0.2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0.399999999999999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20.399999999999999" x14ac:dyDescent="0.25">
      <c r="A4" s="89" t="s">
        <v>64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19" x14ac:dyDescent="0.25">
      <c r="A5" s="14"/>
      <c r="B5" s="1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9" ht="14.4" customHeight="1" x14ac:dyDescent="0.25">
      <c r="A6" s="96" t="s">
        <v>1</v>
      </c>
      <c r="B6" s="91" t="s">
        <v>2</v>
      </c>
      <c r="C6" s="91" t="s">
        <v>3</v>
      </c>
      <c r="D6" s="97" t="s">
        <v>63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4.4" customHeight="1" x14ac:dyDescent="0.25">
      <c r="A7" s="96"/>
      <c r="B7" s="91"/>
      <c r="C7" s="91"/>
      <c r="D7" s="91" t="s">
        <v>19</v>
      </c>
      <c r="E7" s="91"/>
      <c r="F7" s="91"/>
      <c r="G7" s="91"/>
      <c r="H7" s="91"/>
      <c r="I7" s="91" t="s">
        <v>20</v>
      </c>
      <c r="J7" s="91"/>
      <c r="K7" s="91"/>
      <c r="L7" s="91"/>
      <c r="M7" s="91"/>
      <c r="N7" s="91" t="s">
        <v>21</v>
      </c>
      <c r="O7" s="91" t="s">
        <v>31</v>
      </c>
      <c r="P7" s="91"/>
      <c r="Q7" s="91"/>
      <c r="R7" s="91"/>
      <c r="S7" s="91"/>
    </row>
    <row r="8" spans="1:19" ht="44.4" customHeight="1" x14ac:dyDescent="0.25">
      <c r="A8" s="96"/>
      <c r="B8" s="91"/>
      <c r="C8" s="91"/>
      <c r="D8" s="68" t="s">
        <v>22</v>
      </c>
      <c r="E8" s="68" t="s">
        <v>23</v>
      </c>
      <c r="F8" s="68" t="s">
        <v>24</v>
      </c>
      <c r="G8" s="68" t="s">
        <v>25</v>
      </c>
      <c r="H8" s="68" t="s">
        <v>26</v>
      </c>
      <c r="I8" s="68" t="s">
        <v>22</v>
      </c>
      <c r="J8" s="68" t="s">
        <v>23</v>
      </c>
      <c r="K8" s="68" t="s">
        <v>24</v>
      </c>
      <c r="L8" s="68" t="s">
        <v>25</v>
      </c>
      <c r="M8" s="68" t="s">
        <v>26</v>
      </c>
      <c r="N8" s="91"/>
      <c r="O8" s="68" t="s">
        <v>22</v>
      </c>
      <c r="P8" s="68" t="s">
        <v>23</v>
      </c>
      <c r="Q8" s="68" t="s">
        <v>24</v>
      </c>
      <c r="R8" s="68" t="s">
        <v>25</v>
      </c>
      <c r="S8" s="68" t="s">
        <v>26</v>
      </c>
    </row>
    <row r="9" spans="1:19" x14ac:dyDescent="0.25">
      <c r="A9" s="48">
        <v>1</v>
      </c>
      <c r="B9" s="68">
        <v>2</v>
      </c>
      <c r="C9" s="68">
        <v>3</v>
      </c>
      <c r="D9" s="48">
        <v>4</v>
      </c>
      <c r="E9" s="68">
        <v>5</v>
      </c>
      <c r="F9" s="68">
        <v>6</v>
      </c>
      <c r="G9" s="48">
        <v>7</v>
      </c>
      <c r="H9" s="68">
        <v>8</v>
      </c>
      <c r="I9" s="68">
        <v>9</v>
      </c>
      <c r="J9" s="48">
        <v>10</v>
      </c>
      <c r="K9" s="68">
        <v>11</v>
      </c>
      <c r="L9" s="68">
        <v>12</v>
      </c>
      <c r="M9" s="48">
        <v>13</v>
      </c>
      <c r="N9" s="68">
        <v>14</v>
      </c>
      <c r="O9" s="68">
        <v>9</v>
      </c>
      <c r="P9" s="48">
        <v>10</v>
      </c>
      <c r="Q9" s="68">
        <v>11</v>
      </c>
      <c r="R9" s="68">
        <v>12</v>
      </c>
      <c r="S9" s="48">
        <v>13</v>
      </c>
    </row>
    <row r="10" spans="1:19" ht="25.2" customHeight="1" x14ac:dyDescent="0.3">
      <c r="A10" s="110" t="s">
        <v>28</v>
      </c>
      <c r="B10" s="110"/>
      <c r="C10" s="69" t="s">
        <v>27</v>
      </c>
      <c r="D10" s="49">
        <f>D11+D13+D12</f>
        <v>22277.899999999998</v>
      </c>
      <c r="E10" s="49">
        <f t="shared" ref="E10:G10" si="0">E11+E13+E12</f>
        <v>79.5</v>
      </c>
      <c r="F10" s="49">
        <f t="shared" si="0"/>
        <v>27049.199999999997</v>
      </c>
      <c r="G10" s="49">
        <f t="shared" si="0"/>
        <v>0</v>
      </c>
      <c r="H10" s="50">
        <f>G10+D10+E10+F10</f>
        <v>49406.599999999991</v>
      </c>
      <c r="I10" s="49">
        <f>I11+I13+I12</f>
        <v>22034.700000000004</v>
      </c>
      <c r="J10" s="49">
        <f t="shared" ref="J10:L10" si="1">J11+J13+J12</f>
        <v>61.2</v>
      </c>
      <c r="K10" s="49">
        <f t="shared" si="1"/>
        <v>17932.5</v>
      </c>
      <c r="L10" s="49">
        <f t="shared" si="1"/>
        <v>0</v>
      </c>
      <c r="M10" s="50">
        <f>L10+I10+J10+K10</f>
        <v>40028.400000000009</v>
      </c>
      <c r="N10" s="49">
        <f>M10*100/H10</f>
        <v>81.018325486878311</v>
      </c>
      <c r="O10" s="72">
        <f>(O14+O16+O20+O24+O26+O28)/6*100</f>
        <v>99.392895166752737</v>
      </c>
      <c r="P10" s="72">
        <f>P28*100</f>
        <v>76.981132075471706</v>
      </c>
      <c r="Q10" s="72">
        <f>(Q16+Q22+Q28)/3*100</f>
        <v>81.37132590661831</v>
      </c>
      <c r="R10" s="72">
        <f t="shared" ref="R10:S10" si="2">(R14+R16+R20+R22+R24+R26+R28)/7*100</f>
        <v>0</v>
      </c>
      <c r="S10" s="72">
        <f t="shared" si="2"/>
        <v>95.027216568314543</v>
      </c>
    </row>
    <row r="11" spans="1:19" ht="33" customHeight="1" x14ac:dyDescent="0.3">
      <c r="A11" s="110"/>
      <c r="B11" s="110"/>
      <c r="C11" s="51" t="s">
        <v>79</v>
      </c>
      <c r="D11" s="52">
        <f>D14+D24+D26</f>
        <v>4120.3</v>
      </c>
      <c r="E11" s="52">
        <f t="shared" ref="E11:G11" si="3">E14+E24+E26</f>
        <v>0</v>
      </c>
      <c r="F11" s="52">
        <f t="shared" si="3"/>
        <v>0</v>
      </c>
      <c r="G11" s="52">
        <f t="shared" si="3"/>
        <v>0</v>
      </c>
      <c r="H11" s="71">
        <f>G11+D11+E11+F11</f>
        <v>4120.3</v>
      </c>
      <c r="I11" s="52">
        <f>I14+I24+I26</f>
        <v>4093.9</v>
      </c>
      <c r="J11" s="52">
        <f t="shared" ref="J11:L11" si="4">J14+J24+J26</f>
        <v>0</v>
      </c>
      <c r="K11" s="52">
        <f t="shared" si="4"/>
        <v>0</v>
      </c>
      <c r="L11" s="52">
        <f t="shared" si="4"/>
        <v>0</v>
      </c>
      <c r="M11" s="71">
        <f t="shared" ref="M11:M34" si="5">L11+I11+J11+K11</f>
        <v>4093.9</v>
      </c>
      <c r="N11" s="52">
        <f t="shared" ref="N11:N34" si="6">M11*100/H11</f>
        <v>99.359269956071159</v>
      </c>
      <c r="O11" s="73">
        <f>(O14+O24+O26)/3*100</f>
        <v>99.674466921144798</v>
      </c>
      <c r="P11" s="73">
        <f t="shared" ref="P11:S11" si="7">(P14+P24+P26)/3*100</f>
        <v>0</v>
      </c>
      <c r="Q11" s="73">
        <f t="shared" si="7"/>
        <v>0</v>
      </c>
      <c r="R11" s="73">
        <f t="shared" si="7"/>
        <v>0</v>
      </c>
      <c r="S11" s="73">
        <f t="shared" si="7"/>
        <v>99.674466921144798</v>
      </c>
    </row>
    <row r="12" spans="1:19" ht="27.6" customHeight="1" x14ac:dyDescent="0.3">
      <c r="A12" s="110"/>
      <c r="B12" s="110"/>
      <c r="C12" s="51" t="s">
        <v>80</v>
      </c>
      <c r="D12" s="52">
        <f>D20+D22</f>
        <v>720</v>
      </c>
      <c r="E12" s="52">
        <f t="shared" ref="E12:G12" si="8">E20+E22</f>
        <v>0</v>
      </c>
      <c r="F12" s="52">
        <f t="shared" si="8"/>
        <v>523.1</v>
      </c>
      <c r="G12" s="52">
        <f t="shared" si="8"/>
        <v>0</v>
      </c>
      <c r="H12" s="71">
        <f>G12+D12+E12+F12</f>
        <v>1243.0999999999999</v>
      </c>
      <c r="I12" s="52">
        <f>I20+I22</f>
        <v>720</v>
      </c>
      <c r="J12" s="52">
        <f t="shared" ref="J12:L12" si="9">J20+J22</f>
        <v>0</v>
      </c>
      <c r="K12" s="52">
        <f t="shared" si="9"/>
        <v>523.1</v>
      </c>
      <c r="L12" s="52">
        <f t="shared" si="9"/>
        <v>0</v>
      </c>
      <c r="M12" s="71">
        <f t="shared" si="5"/>
        <v>1243.0999999999999</v>
      </c>
      <c r="N12" s="52">
        <f t="shared" si="6"/>
        <v>100</v>
      </c>
      <c r="O12" s="73">
        <f>O20*100</f>
        <v>100</v>
      </c>
      <c r="P12" s="73">
        <f t="shared" ref="P12:S12" si="10">(P20+P22)/2*100</f>
        <v>0</v>
      </c>
      <c r="Q12" s="73">
        <f>Q22*100</f>
        <v>100</v>
      </c>
      <c r="R12" s="73">
        <f t="shared" si="10"/>
        <v>0</v>
      </c>
      <c r="S12" s="73">
        <f t="shared" si="10"/>
        <v>100</v>
      </c>
    </row>
    <row r="13" spans="1:19" s="3" customFormat="1" ht="34.200000000000003" customHeight="1" x14ac:dyDescent="0.3">
      <c r="A13" s="110"/>
      <c r="B13" s="110"/>
      <c r="C13" s="51" t="s">
        <v>16</v>
      </c>
      <c r="D13" s="52">
        <f>D16+D28</f>
        <v>17437.599999999999</v>
      </c>
      <c r="E13" s="52">
        <f t="shared" ref="E13:G13" si="11">E16+E28</f>
        <v>79.5</v>
      </c>
      <c r="F13" s="52">
        <f t="shared" si="11"/>
        <v>26526.1</v>
      </c>
      <c r="G13" s="52">
        <f t="shared" si="11"/>
        <v>0</v>
      </c>
      <c r="H13" s="71">
        <f>G13+D13+E13+F13</f>
        <v>44043.199999999997</v>
      </c>
      <c r="I13" s="52">
        <f>I16+I28</f>
        <v>17220.800000000003</v>
      </c>
      <c r="J13" s="52">
        <f t="shared" ref="J13:L13" si="12">J16+J28</f>
        <v>61.2</v>
      </c>
      <c r="K13" s="52">
        <f t="shared" si="12"/>
        <v>17409.400000000001</v>
      </c>
      <c r="L13" s="52">
        <f t="shared" si="12"/>
        <v>0</v>
      </c>
      <c r="M13" s="71">
        <f t="shared" si="5"/>
        <v>34691.400000000009</v>
      </c>
      <c r="N13" s="52">
        <f t="shared" si="6"/>
        <v>78.766756275656661</v>
      </c>
      <c r="O13" s="74">
        <f>(O16+O28)/2*100</f>
        <v>98.666985118541035</v>
      </c>
      <c r="P13" s="74">
        <f>P28*100</f>
        <v>76.981132075471706</v>
      </c>
      <c r="Q13" s="74">
        <f>(Q16+Q28)/2*100</f>
        <v>72.056988859927458</v>
      </c>
      <c r="R13" s="74">
        <f t="shared" ref="R13:S13" si="13">(R16+R28)/2*100</f>
        <v>0</v>
      </c>
      <c r="S13" s="75">
        <f t="shared" si="13"/>
        <v>83.083557607383725</v>
      </c>
    </row>
    <row r="14" spans="1:19" s="4" customFormat="1" ht="47.4" customHeight="1" x14ac:dyDescent="0.3">
      <c r="A14" s="53" t="s">
        <v>82</v>
      </c>
      <c r="B14" s="54" t="s">
        <v>7</v>
      </c>
      <c r="C14" s="98" t="s">
        <v>79</v>
      </c>
      <c r="D14" s="55">
        <f>D15</f>
        <v>100</v>
      </c>
      <c r="E14" s="55">
        <f t="shared" ref="E14:G14" si="14">E15</f>
        <v>0</v>
      </c>
      <c r="F14" s="55">
        <f t="shared" si="14"/>
        <v>0</v>
      </c>
      <c r="G14" s="55">
        <f t="shared" si="14"/>
        <v>0</v>
      </c>
      <c r="H14" s="49">
        <f>SUM(D14:G14)</f>
        <v>100</v>
      </c>
      <c r="I14" s="55">
        <f>I15</f>
        <v>100</v>
      </c>
      <c r="J14" s="55">
        <f t="shared" ref="J14:L14" si="15">J15</f>
        <v>0</v>
      </c>
      <c r="K14" s="55">
        <f t="shared" si="15"/>
        <v>0</v>
      </c>
      <c r="L14" s="55">
        <f t="shared" si="15"/>
        <v>0</v>
      </c>
      <c r="M14" s="50">
        <f t="shared" si="5"/>
        <v>100</v>
      </c>
      <c r="N14" s="49">
        <f t="shared" si="6"/>
        <v>100</v>
      </c>
      <c r="O14" s="74">
        <f>I14/D14</f>
        <v>1</v>
      </c>
      <c r="P14" s="74"/>
      <c r="Q14" s="74"/>
      <c r="R14" s="74"/>
      <c r="S14" s="75">
        <f>M14/H14</f>
        <v>1</v>
      </c>
    </row>
    <row r="15" spans="1:19" s="4" customFormat="1" ht="47.4" customHeight="1" x14ac:dyDescent="0.3">
      <c r="A15" s="57" t="s">
        <v>83</v>
      </c>
      <c r="B15" s="58" t="s">
        <v>9</v>
      </c>
      <c r="C15" s="99"/>
      <c r="D15" s="56">
        <v>100</v>
      </c>
      <c r="E15" s="56"/>
      <c r="F15" s="56"/>
      <c r="G15" s="56"/>
      <c r="H15" s="52">
        <f>SUM(D15:G15)</f>
        <v>100</v>
      </c>
      <c r="I15" s="56">
        <v>100</v>
      </c>
      <c r="J15" s="56"/>
      <c r="K15" s="56"/>
      <c r="L15" s="56"/>
      <c r="M15" s="71">
        <f t="shared" si="5"/>
        <v>100</v>
      </c>
      <c r="N15" s="52">
        <f t="shared" si="6"/>
        <v>100</v>
      </c>
      <c r="O15" s="74">
        <f t="shared" ref="O15:O34" si="16">I15/D15</f>
        <v>1</v>
      </c>
      <c r="P15" s="74"/>
      <c r="Q15" s="74"/>
      <c r="R15" s="74"/>
      <c r="S15" s="75">
        <f t="shared" ref="S15:S34" si="17">M15/H15</f>
        <v>1</v>
      </c>
    </row>
    <row r="16" spans="1:19" s="4" customFormat="1" ht="78.599999999999994" customHeight="1" x14ac:dyDescent="0.3">
      <c r="A16" s="59" t="s">
        <v>84</v>
      </c>
      <c r="B16" s="54" t="s">
        <v>71</v>
      </c>
      <c r="C16" s="98" t="s">
        <v>16</v>
      </c>
      <c r="D16" s="55">
        <f>D17+D18+D19</f>
        <v>6128.4</v>
      </c>
      <c r="E16" s="55">
        <f t="shared" ref="E16:G16" si="18">E17+E18+E19</f>
        <v>0</v>
      </c>
      <c r="F16" s="55">
        <f t="shared" si="18"/>
        <v>4428.8999999999996</v>
      </c>
      <c r="G16" s="55">
        <f t="shared" si="18"/>
        <v>0</v>
      </c>
      <c r="H16" s="49">
        <f t="shared" ref="H16:H34" si="19">SUM(D16:G16)</f>
        <v>10557.3</v>
      </c>
      <c r="I16" s="55">
        <f>I17+I18+I19</f>
        <v>6028.2000000000007</v>
      </c>
      <c r="J16" s="55">
        <f t="shared" ref="J16:L16" si="20">J17+J18+J19</f>
        <v>0</v>
      </c>
      <c r="K16" s="55">
        <f t="shared" si="20"/>
        <v>3618.6000000000004</v>
      </c>
      <c r="L16" s="55">
        <f t="shared" si="20"/>
        <v>0</v>
      </c>
      <c r="M16" s="50">
        <f t="shared" si="5"/>
        <v>9646.8000000000011</v>
      </c>
      <c r="N16" s="49">
        <f t="shared" si="6"/>
        <v>91.375635815975699</v>
      </c>
      <c r="O16" s="74">
        <f t="shared" si="16"/>
        <v>0.98364989230468003</v>
      </c>
      <c r="P16" s="74"/>
      <c r="Q16" s="74">
        <f t="shared" ref="Q16:Q30" si="21">K16/F16</f>
        <v>0.8170426065162909</v>
      </c>
      <c r="R16" s="74"/>
      <c r="S16" s="75">
        <f t="shared" si="17"/>
        <v>0.91375635815975698</v>
      </c>
    </row>
    <row r="17" spans="1:19" s="4" customFormat="1" ht="49.2" customHeight="1" x14ac:dyDescent="0.3">
      <c r="A17" s="48" t="s">
        <v>85</v>
      </c>
      <c r="B17" s="58" t="s">
        <v>72</v>
      </c>
      <c r="C17" s="100"/>
      <c r="D17" s="56">
        <v>2118.1</v>
      </c>
      <c r="E17" s="56"/>
      <c r="F17" s="56">
        <v>1441.4</v>
      </c>
      <c r="G17" s="56"/>
      <c r="H17" s="52">
        <f t="shared" si="19"/>
        <v>3559.5</v>
      </c>
      <c r="I17" s="56">
        <v>2118</v>
      </c>
      <c r="J17" s="56"/>
      <c r="K17" s="56">
        <v>1441.4</v>
      </c>
      <c r="L17" s="56"/>
      <c r="M17" s="71">
        <f t="shared" si="5"/>
        <v>3559.4</v>
      </c>
      <c r="N17" s="52">
        <f t="shared" si="6"/>
        <v>99.997190616659637</v>
      </c>
      <c r="O17" s="74">
        <f t="shared" si="16"/>
        <v>0.99995278787592656</v>
      </c>
      <c r="P17" s="74"/>
      <c r="Q17" s="74">
        <f t="shared" si="21"/>
        <v>1</v>
      </c>
      <c r="R17" s="74"/>
      <c r="S17" s="75">
        <f t="shared" si="17"/>
        <v>0.99997190616659648</v>
      </c>
    </row>
    <row r="18" spans="1:19" s="4" customFormat="1" ht="27.6" x14ac:dyDescent="0.3">
      <c r="A18" s="48" t="s">
        <v>86</v>
      </c>
      <c r="B18" s="58" t="s">
        <v>73</v>
      </c>
      <c r="C18" s="100"/>
      <c r="D18" s="56">
        <v>1978.3</v>
      </c>
      <c r="E18" s="56"/>
      <c r="F18" s="56">
        <v>1500</v>
      </c>
      <c r="G18" s="56"/>
      <c r="H18" s="52">
        <f t="shared" si="19"/>
        <v>3478.3</v>
      </c>
      <c r="I18" s="56">
        <v>1878.3</v>
      </c>
      <c r="J18" s="56"/>
      <c r="K18" s="56">
        <v>689.7</v>
      </c>
      <c r="L18" s="56"/>
      <c r="M18" s="71">
        <f t="shared" si="5"/>
        <v>2568</v>
      </c>
      <c r="N18" s="52">
        <f t="shared" si="6"/>
        <v>73.829169421844</v>
      </c>
      <c r="O18" s="74">
        <f t="shared" si="16"/>
        <v>0.94945154931001363</v>
      </c>
      <c r="P18" s="74"/>
      <c r="Q18" s="74">
        <f t="shared" si="21"/>
        <v>0.45980000000000004</v>
      </c>
      <c r="R18" s="74"/>
      <c r="S18" s="75">
        <f t="shared" si="17"/>
        <v>0.73829169421843999</v>
      </c>
    </row>
    <row r="19" spans="1:19" s="4" customFormat="1" ht="44.4" customHeight="1" x14ac:dyDescent="0.3">
      <c r="A19" s="48" t="s">
        <v>87</v>
      </c>
      <c r="B19" s="58" t="s">
        <v>74</v>
      </c>
      <c r="C19" s="99"/>
      <c r="D19" s="56">
        <v>2032</v>
      </c>
      <c r="E19" s="56"/>
      <c r="F19" s="56">
        <v>1487.5</v>
      </c>
      <c r="G19" s="56"/>
      <c r="H19" s="52">
        <f t="shared" si="19"/>
        <v>3519.5</v>
      </c>
      <c r="I19" s="56">
        <v>2031.9</v>
      </c>
      <c r="J19" s="56"/>
      <c r="K19" s="56">
        <v>1487.5</v>
      </c>
      <c r="L19" s="56"/>
      <c r="M19" s="71">
        <f t="shared" si="5"/>
        <v>3519.4</v>
      </c>
      <c r="N19" s="52">
        <f t="shared" si="6"/>
        <v>99.997158687313544</v>
      </c>
      <c r="O19" s="74">
        <f t="shared" si="16"/>
        <v>0.99995078740157484</v>
      </c>
      <c r="P19" s="74"/>
      <c r="Q19" s="74">
        <f t="shared" si="21"/>
        <v>1</v>
      </c>
      <c r="R19" s="74"/>
      <c r="S19" s="75">
        <f t="shared" si="17"/>
        <v>0.99997158687313537</v>
      </c>
    </row>
    <row r="20" spans="1:19" s="65" customFormat="1" ht="46.95" customHeight="1" x14ac:dyDescent="0.3">
      <c r="A20" s="59" t="s">
        <v>90</v>
      </c>
      <c r="B20" s="54" t="s">
        <v>75</v>
      </c>
      <c r="C20" s="98" t="s">
        <v>80</v>
      </c>
      <c r="D20" s="55">
        <f>D21</f>
        <v>720</v>
      </c>
      <c r="E20" s="55">
        <f t="shared" ref="E20:G20" si="22">E21</f>
        <v>0</v>
      </c>
      <c r="F20" s="55">
        <f t="shared" si="22"/>
        <v>0</v>
      </c>
      <c r="G20" s="55">
        <f t="shared" si="22"/>
        <v>0</v>
      </c>
      <c r="H20" s="49">
        <f t="shared" si="19"/>
        <v>720</v>
      </c>
      <c r="I20" s="55">
        <f>I21</f>
        <v>720</v>
      </c>
      <c r="J20" s="55">
        <f t="shared" ref="J20:L20" si="23">J21</f>
        <v>0</v>
      </c>
      <c r="K20" s="55">
        <f t="shared" si="23"/>
        <v>0</v>
      </c>
      <c r="L20" s="55">
        <f t="shared" si="23"/>
        <v>0</v>
      </c>
      <c r="M20" s="50">
        <f t="shared" si="5"/>
        <v>720</v>
      </c>
      <c r="N20" s="49">
        <f t="shared" si="6"/>
        <v>100</v>
      </c>
      <c r="O20" s="74">
        <f t="shared" si="16"/>
        <v>1</v>
      </c>
      <c r="P20" s="74"/>
      <c r="Q20" s="74"/>
      <c r="R20" s="74"/>
      <c r="S20" s="75">
        <f t="shared" si="17"/>
        <v>1</v>
      </c>
    </row>
    <row r="21" spans="1:19" ht="64.2" customHeight="1" x14ac:dyDescent="0.3">
      <c r="A21" s="48" t="s">
        <v>91</v>
      </c>
      <c r="B21" s="58" t="s">
        <v>76</v>
      </c>
      <c r="C21" s="100"/>
      <c r="D21" s="56">
        <v>720</v>
      </c>
      <c r="E21" s="56"/>
      <c r="F21" s="56"/>
      <c r="G21" s="56"/>
      <c r="H21" s="52">
        <f t="shared" si="19"/>
        <v>720</v>
      </c>
      <c r="I21" s="56">
        <v>720</v>
      </c>
      <c r="J21" s="56"/>
      <c r="K21" s="56"/>
      <c r="L21" s="56"/>
      <c r="M21" s="71">
        <f t="shared" si="5"/>
        <v>720</v>
      </c>
      <c r="N21" s="52">
        <f t="shared" si="6"/>
        <v>100</v>
      </c>
      <c r="O21" s="74">
        <f t="shared" si="16"/>
        <v>1</v>
      </c>
      <c r="P21" s="74"/>
      <c r="Q21" s="74"/>
      <c r="R21" s="74"/>
      <c r="S21" s="75">
        <f t="shared" si="17"/>
        <v>1</v>
      </c>
    </row>
    <row r="22" spans="1:19" s="65" customFormat="1" ht="50.4" customHeight="1" x14ac:dyDescent="0.3">
      <c r="A22" s="59" t="s">
        <v>92</v>
      </c>
      <c r="B22" s="54" t="s">
        <v>77</v>
      </c>
      <c r="C22" s="100"/>
      <c r="D22" s="55">
        <f>D23</f>
        <v>0</v>
      </c>
      <c r="E22" s="55">
        <f t="shared" ref="E22:G22" si="24">E23</f>
        <v>0</v>
      </c>
      <c r="F22" s="55">
        <f t="shared" si="24"/>
        <v>523.1</v>
      </c>
      <c r="G22" s="55">
        <f t="shared" si="24"/>
        <v>0</v>
      </c>
      <c r="H22" s="49">
        <f t="shared" si="19"/>
        <v>523.1</v>
      </c>
      <c r="I22" s="55">
        <f>I23</f>
        <v>0</v>
      </c>
      <c r="J22" s="55">
        <f t="shared" ref="J22:L22" si="25">J23</f>
        <v>0</v>
      </c>
      <c r="K22" s="55">
        <f t="shared" si="25"/>
        <v>523.1</v>
      </c>
      <c r="L22" s="55">
        <f t="shared" si="25"/>
        <v>0</v>
      </c>
      <c r="M22" s="50">
        <f t="shared" si="5"/>
        <v>523.1</v>
      </c>
      <c r="N22" s="49">
        <f t="shared" si="6"/>
        <v>100</v>
      </c>
      <c r="O22" s="74"/>
      <c r="P22" s="74"/>
      <c r="Q22" s="74">
        <f t="shared" si="21"/>
        <v>1</v>
      </c>
      <c r="R22" s="74"/>
      <c r="S22" s="75">
        <f t="shared" si="17"/>
        <v>1</v>
      </c>
    </row>
    <row r="23" spans="1:19" ht="45" customHeight="1" x14ac:dyDescent="0.3">
      <c r="A23" s="48" t="s">
        <v>93</v>
      </c>
      <c r="B23" s="58" t="s">
        <v>78</v>
      </c>
      <c r="C23" s="99"/>
      <c r="D23" s="56"/>
      <c r="E23" s="56"/>
      <c r="F23" s="56">
        <v>523.1</v>
      </c>
      <c r="G23" s="56"/>
      <c r="H23" s="52">
        <f t="shared" si="19"/>
        <v>523.1</v>
      </c>
      <c r="I23" s="56"/>
      <c r="J23" s="56"/>
      <c r="K23" s="56">
        <v>523.1</v>
      </c>
      <c r="L23" s="56"/>
      <c r="M23" s="71">
        <f t="shared" si="5"/>
        <v>523.1</v>
      </c>
      <c r="N23" s="52">
        <f t="shared" si="6"/>
        <v>100</v>
      </c>
      <c r="O23" s="74"/>
      <c r="P23" s="74"/>
      <c r="Q23" s="74">
        <f t="shared" si="21"/>
        <v>1</v>
      </c>
      <c r="R23" s="74"/>
      <c r="S23" s="75">
        <f t="shared" si="17"/>
        <v>1</v>
      </c>
    </row>
    <row r="24" spans="1:19" ht="65.400000000000006" customHeight="1" x14ac:dyDescent="0.3">
      <c r="A24" s="59" t="s">
        <v>94</v>
      </c>
      <c r="B24" s="54" t="s">
        <v>57</v>
      </c>
      <c r="C24" s="98" t="s">
        <v>79</v>
      </c>
      <c r="D24" s="55">
        <f>D25</f>
        <v>1306</v>
      </c>
      <c r="E24" s="55">
        <f t="shared" ref="E24:G24" si="26">E25</f>
        <v>0</v>
      </c>
      <c r="F24" s="55">
        <f t="shared" si="26"/>
        <v>0</v>
      </c>
      <c r="G24" s="55">
        <f t="shared" si="26"/>
        <v>0</v>
      </c>
      <c r="H24" s="49">
        <f t="shared" si="19"/>
        <v>1306</v>
      </c>
      <c r="I24" s="55">
        <f t="shared" ref="I24:L24" si="27">I25</f>
        <v>1305.9000000000001</v>
      </c>
      <c r="J24" s="55">
        <f t="shared" si="27"/>
        <v>0</v>
      </c>
      <c r="K24" s="55">
        <f t="shared" si="27"/>
        <v>0</v>
      </c>
      <c r="L24" s="55">
        <f t="shared" si="27"/>
        <v>0</v>
      </c>
      <c r="M24" s="50">
        <f t="shared" si="5"/>
        <v>1305.9000000000001</v>
      </c>
      <c r="N24" s="49">
        <f t="shared" si="6"/>
        <v>99.992343032159269</v>
      </c>
      <c r="O24" s="74">
        <f t="shared" si="16"/>
        <v>0.9999234303215927</v>
      </c>
      <c r="P24" s="74"/>
      <c r="Q24" s="74"/>
      <c r="R24" s="74"/>
      <c r="S24" s="75">
        <f t="shared" si="17"/>
        <v>0.9999234303215927</v>
      </c>
    </row>
    <row r="25" spans="1:19" ht="39.6" customHeight="1" x14ac:dyDescent="0.3">
      <c r="A25" s="48" t="s">
        <v>95</v>
      </c>
      <c r="B25" s="58" t="s">
        <v>58</v>
      </c>
      <c r="C25" s="100"/>
      <c r="D25" s="56">
        <v>1306</v>
      </c>
      <c r="E25" s="56"/>
      <c r="F25" s="56"/>
      <c r="G25" s="56"/>
      <c r="H25" s="52">
        <f t="shared" si="19"/>
        <v>1306</v>
      </c>
      <c r="I25" s="56">
        <v>1305.9000000000001</v>
      </c>
      <c r="J25" s="56"/>
      <c r="K25" s="56"/>
      <c r="L25" s="56"/>
      <c r="M25" s="71">
        <f t="shared" si="5"/>
        <v>1305.9000000000001</v>
      </c>
      <c r="N25" s="52">
        <f t="shared" si="6"/>
        <v>99.992343032159269</v>
      </c>
      <c r="O25" s="74">
        <f t="shared" si="16"/>
        <v>0.9999234303215927</v>
      </c>
      <c r="P25" s="74"/>
      <c r="Q25" s="74"/>
      <c r="R25" s="74"/>
      <c r="S25" s="75">
        <f t="shared" si="17"/>
        <v>0.9999234303215927</v>
      </c>
    </row>
    <row r="26" spans="1:19" ht="38.4" customHeight="1" x14ac:dyDescent="0.3">
      <c r="A26" s="59" t="s">
        <v>96</v>
      </c>
      <c r="B26" s="54" t="s">
        <v>59</v>
      </c>
      <c r="C26" s="100"/>
      <c r="D26" s="55">
        <f>D27</f>
        <v>2714.3</v>
      </c>
      <c r="E26" s="55">
        <f t="shared" ref="E26:G26" si="28">E27</f>
        <v>0</v>
      </c>
      <c r="F26" s="55">
        <f t="shared" si="28"/>
        <v>0</v>
      </c>
      <c r="G26" s="55">
        <f t="shared" si="28"/>
        <v>0</v>
      </c>
      <c r="H26" s="49">
        <f t="shared" si="19"/>
        <v>2714.3</v>
      </c>
      <c r="I26" s="55">
        <f t="shared" ref="I26:L26" si="29">I27</f>
        <v>2688</v>
      </c>
      <c r="J26" s="55">
        <f t="shared" si="29"/>
        <v>0</v>
      </c>
      <c r="K26" s="55">
        <f t="shared" si="29"/>
        <v>0</v>
      </c>
      <c r="L26" s="55">
        <f t="shared" si="29"/>
        <v>0</v>
      </c>
      <c r="M26" s="50">
        <f t="shared" si="5"/>
        <v>2688</v>
      </c>
      <c r="N26" s="49">
        <f t="shared" si="6"/>
        <v>99.031057731275098</v>
      </c>
      <c r="O26" s="74">
        <f t="shared" si="16"/>
        <v>0.99031057731275096</v>
      </c>
      <c r="P26" s="74"/>
      <c r="Q26" s="74"/>
      <c r="R26" s="74"/>
      <c r="S26" s="75">
        <f t="shared" si="17"/>
        <v>0.99031057731275096</v>
      </c>
    </row>
    <row r="27" spans="1:19" ht="35.4" customHeight="1" x14ac:dyDescent="0.3">
      <c r="A27" s="48" t="s">
        <v>13</v>
      </c>
      <c r="B27" s="58" t="s">
        <v>60</v>
      </c>
      <c r="C27" s="99"/>
      <c r="D27" s="56">
        <v>2714.3</v>
      </c>
      <c r="E27" s="56"/>
      <c r="F27" s="56"/>
      <c r="G27" s="56"/>
      <c r="H27" s="52">
        <f t="shared" si="19"/>
        <v>2714.3</v>
      </c>
      <c r="I27" s="56">
        <v>2688</v>
      </c>
      <c r="J27" s="56"/>
      <c r="K27" s="56"/>
      <c r="L27" s="56"/>
      <c r="M27" s="71">
        <f t="shared" si="5"/>
        <v>2688</v>
      </c>
      <c r="N27" s="52">
        <f t="shared" si="6"/>
        <v>99.031057731275098</v>
      </c>
      <c r="O27" s="74">
        <f t="shared" si="16"/>
        <v>0.99031057731275096</v>
      </c>
      <c r="P27" s="74"/>
      <c r="Q27" s="74"/>
      <c r="R27" s="74"/>
      <c r="S27" s="75">
        <f t="shared" si="17"/>
        <v>0.99031057731275096</v>
      </c>
    </row>
    <row r="28" spans="1:19" ht="96" customHeight="1" x14ac:dyDescent="0.3">
      <c r="A28" s="59" t="s">
        <v>101</v>
      </c>
      <c r="B28" s="60" t="s">
        <v>15</v>
      </c>
      <c r="C28" s="107" t="s">
        <v>16</v>
      </c>
      <c r="D28" s="55">
        <f>D29+D30+D31+D32+D33+D34</f>
        <v>11309.2</v>
      </c>
      <c r="E28" s="55">
        <f t="shared" ref="E28:G28" si="30">E29+E30+E31+E32+E33+E34</f>
        <v>79.5</v>
      </c>
      <c r="F28" s="55">
        <f t="shared" si="30"/>
        <v>22097.199999999997</v>
      </c>
      <c r="G28" s="55">
        <f t="shared" si="30"/>
        <v>0</v>
      </c>
      <c r="H28" s="49">
        <f t="shared" si="19"/>
        <v>33485.899999999994</v>
      </c>
      <c r="I28" s="55">
        <f>I29+I30+I31+I32+I33+I34</f>
        <v>11192.6</v>
      </c>
      <c r="J28" s="55">
        <f t="shared" ref="J28:L28" si="31">J29+J30+J31+J32+J33+J34</f>
        <v>61.2</v>
      </c>
      <c r="K28" s="55">
        <f t="shared" si="31"/>
        <v>13790.8</v>
      </c>
      <c r="L28" s="55">
        <f t="shared" si="31"/>
        <v>0</v>
      </c>
      <c r="M28" s="50">
        <f t="shared" si="5"/>
        <v>25044.6</v>
      </c>
      <c r="N28" s="49">
        <f t="shared" si="6"/>
        <v>74.791479398791736</v>
      </c>
      <c r="O28" s="74">
        <f t="shared" si="16"/>
        <v>0.98968981006614076</v>
      </c>
      <c r="P28" s="74">
        <f t="shared" ref="P28:P33" si="32">J28/E28</f>
        <v>0.76981132075471703</v>
      </c>
      <c r="Q28" s="74">
        <f t="shared" si="21"/>
        <v>0.62409717068225845</v>
      </c>
      <c r="R28" s="74"/>
      <c r="S28" s="75">
        <f t="shared" si="17"/>
        <v>0.74791479398791738</v>
      </c>
    </row>
    <row r="29" spans="1:19" ht="59.4" customHeight="1" x14ac:dyDescent="0.3">
      <c r="A29" s="48" t="s">
        <v>102</v>
      </c>
      <c r="B29" s="70" t="s">
        <v>66</v>
      </c>
      <c r="C29" s="108"/>
      <c r="D29" s="56">
        <v>5015.5</v>
      </c>
      <c r="E29" s="56"/>
      <c r="F29" s="56">
        <v>10230.9</v>
      </c>
      <c r="G29" s="56"/>
      <c r="H29" s="52">
        <f t="shared" si="19"/>
        <v>15246.4</v>
      </c>
      <c r="I29" s="56">
        <v>5015.5</v>
      </c>
      <c r="J29" s="56"/>
      <c r="K29" s="56">
        <v>10230.9</v>
      </c>
      <c r="L29" s="56"/>
      <c r="M29" s="71">
        <f t="shared" si="5"/>
        <v>15246.4</v>
      </c>
      <c r="N29" s="52">
        <f t="shared" si="6"/>
        <v>100</v>
      </c>
      <c r="O29" s="74">
        <f t="shared" si="16"/>
        <v>1</v>
      </c>
      <c r="P29" s="74"/>
      <c r="Q29" s="74">
        <f t="shared" si="21"/>
        <v>1</v>
      </c>
      <c r="R29" s="74"/>
      <c r="S29" s="75">
        <f t="shared" si="17"/>
        <v>1</v>
      </c>
    </row>
    <row r="30" spans="1:19" ht="54.6" customHeight="1" x14ac:dyDescent="0.3">
      <c r="A30" s="48" t="s">
        <v>103</v>
      </c>
      <c r="B30" s="62" t="s">
        <v>67</v>
      </c>
      <c r="C30" s="108"/>
      <c r="D30" s="56">
        <v>5170.6000000000004</v>
      </c>
      <c r="E30" s="56"/>
      <c r="F30" s="56">
        <v>11866.3</v>
      </c>
      <c r="G30" s="56"/>
      <c r="H30" s="52">
        <f t="shared" si="19"/>
        <v>17036.900000000001</v>
      </c>
      <c r="I30" s="56">
        <v>5068</v>
      </c>
      <c r="J30" s="56"/>
      <c r="K30" s="56">
        <v>3559.9</v>
      </c>
      <c r="L30" s="56"/>
      <c r="M30" s="71">
        <f t="shared" si="5"/>
        <v>8627.9</v>
      </c>
      <c r="N30" s="52">
        <f t="shared" si="6"/>
        <v>50.642429080407815</v>
      </c>
      <c r="O30" s="74">
        <f t="shared" si="16"/>
        <v>0.98015704173596863</v>
      </c>
      <c r="P30" s="74"/>
      <c r="Q30" s="74">
        <f t="shared" si="21"/>
        <v>0.30000084272266841</v>
      </c>
      <c r="R30" s="74"/>
      <c r="S30" s="75">
        <f t="shared" si="17"/>
        <v>0.50642429080407814</v>
      </c>
    </row>
    <row r="31" spans="1:19" ht="59.4" customHeight="1" x14ac:dyDescent="0.3">
      <c r="A31" s="48" t="s">
        <v>104</v>
      </c>
      <c r="B31" s="62" t="s">
        <v>68</v>
      </c>
      <c r="C31" s="108"/>
      <c r="D31" s="56">
        <v>99.1</v>
      </c>
      <c r="E31" s="56"/>
      <c r="F31" s="56"/>
      <c r="G31" s="56"/>
      <c r="H31" s="52">
        <f t="shared" si="19"/>
        <v>99.1</v>
      </c>
      <c r="I31" s="56">
        <v>99.1</v>
      </c>
      <c r="J31" s="56"/>
      <c r="K31" s="56"/>
      <c r="L31" s="56"/>
      <c r="M31" s="71">
        <f t="shared" si="5"/>
        <v>99.1</v>
      </c>
      <c r="N31" s="52">
        <f t="shared" si="6"/>
        <v>100</v>
      </c>
      <c r="O31" s="74">
        <f t="shared" si="16"/>
        <v>1</v>
      </c>
      <c r="P31" s="74"/>
      <c r="Q31" s="74"/>
      <c r="R31" s="74"/>
      <c r="S31" s="75">
        <f t="shared" si="17"/>
        <v>1</v>
      </c>
    </row>
    <row r="32" spans="1:19" ht="57" customHeight="1" x14ac:dyDescent="0.3">
      <c r="A32" s="48" t="s">
        <v>105</v>
      </c>
      <c r="B32" s="70" t="s">
        <v>69</v>
      </c>
      <c r="C32" s="108"/>
      <c r="D32" s="56">
        <v>512</v>
      </c>
      <c r="E32" s="56"/>
      <c r="F32" s="56"/>
      <c r="G32" s="56"/>
      <c r="H32" s="52">
        <f t="shared" si="19"/>
        <v>512</v>
      </c>
      <c r="I32" s="56">
        <v>512</v>
      </c>
      <c r="J32" s="56"/>
      <c r="K32" s="56"/>
      <c r="L32" s="56"/>
      <c r="M32" s="71">
        <f t="shared" si="5"/>
        <v>512</v>
      </c>
      <c r="N32" s="52">
        <f t="shared" si="6"/>
        <v>100</v>
      </c>
      <c r="O32" s="74">
        <f t="shared" si="16"/>
        <v>1</v>
      </c>
      <c r="P32" s="74"/>
      <c r="Q32" s="74"/>
      <c r="R32" s="74"/>
      <c r="S32" s="75">
        <f t="shared" si="17"/>
        <v>1</v>
      </c>
    </row>
    <row r="33" spans="1:19" ht="50.4" customHeight="1" x14ac:dyDescent="0.3">
      <c r="A33" s="48" t="s">
        <v>106</v>
      </c>
      <c r="B33" s="70" t="s">
        <v>17</v>
      </c>
      <c r="C33" s="108"/>
      <c r="D33" s="56"/>
      <c r="E33" s="56">
        <v>79.5</v>
      </c>
      <c r="F33" s="56"/>
      <c r="G33" s="56"/>
      <c r="H33" s="52">
        <f t="shared" si="19"/>
        <v>79.5</v>
      </c>
      <c r="I33" s="56"/>
      <c r="J33" s="56">
        <v>61.2</v>
      </c>
      <c r="K33" s="56"/>
      <c r="L33" s="56"/>
      <c r="M33" s="71">
        <f t="shared" si="5"/>
        <v>61.2</v>
      </c>
      <c r="N33" s="52">
        <f t="shared" si="6"/>
        <v>76.981132075471692</v>
      </c>
      <c r="O33" s="74"/>
      <c r="P33" s="74">
        <f t="shared" si="32"/>
        <v>0.76981132075471703</v>
      </c>
      <c r="Q33" s="74"/>
      <c r="R33" s="74"/>
      <c r="S33" s="75">
        <f t="shared" si="17"/>
        <v>0.76981132075471703</v>
      </c>
    </row>
    <row r="34" spans="1:19" ht="54.6" customHeight="1" x14ac:dyDescent="0.3">
      <c r="A34" s="64" t="s">
        <v>107</v>
      </c>
      <c r="B34" s="70" t="s">
        <v>70</v>
      </c>
      <c r="C34" s="109"/>
      <c r="D34" s="61">
        <v>512</v>
      </c>
      <c r="E34" s="61"/>
      <c r="F34" s="61"/>
      <c r="G34" s="61"/>
      <c r="H34" s="52">
        <f t="shared" si="19"/>
        <v>512</v>
      </c>
      <c r="I34" s="61">
        <v>498</v>
      </c>
      <c r="J34" s="61"/>
      <c r="K34" s="61"/>
      <c r="L34" s="61"/>
      <c r="M34" s="71">
        <f t="shared" si="5"/>
        <v>498</v>
      </c>
      <c r="N34" s="52">
        <f t="shared" si="6"/>
        <v>97.265625</v>
      </c>
      <c r="O34" s="74">
        <f t="shared" si="16"/>
        <v>0.97265625</v>
      </c>
      <c r="P34" s="74"/>
      <c r="Q34" s="74"/>
      <c r="R34" s="74"/>
      <c r="S34" s="75">
        <f t="shared" si="17"/>
        <v>0.97265625</v>
      </c>
    </row>
    <row r="35" spans="1:19" x14ac:dyDescent="0.25">
      <c r="O35" s="13"/>
      <c r="P35" s="13"/>
      <c r="Q35" s="13"/>
      <c r="R35" s="13"/>
      <c r="S35" s="13"/>
    </row>
    <row r="36" spans="1:19" x14ac:dyDescent="0.25">
      <c r="O36" s="13"/>
      <c r="P36" s="13"/>
      <c r="Q36" s="13"/>
      <c r="R36" s="13"/>
      <c r="S36" s="13"/>
    </row>
    <row r="37" spans="1:19" x14ac:dyDescent="0.25">
      <c r="O37" s="13"/>
      <c r="P37" s="13"/>
      <c r="Q37" s="13"/>
      <c r="R37" s="13"/>
      <c r="S37" s="13"/>
    </row>
    <row r="38" spans="1:19" x14ac:dyDescent="0.25">
      <c r="O38" s="13"/>
      <c r="P38" s="13"/>
      <c r="Q38" s="13"/>
      <c r="R38" s="13"/>
      <c r="S38" s="13"/>
    </row>
    <row r="39" spans="1:19" x14ac:dyDescent="0.25">
      <c r="O39" s="13"/>
      <c r="P39" s="13"/>
      <c r="Q39" s="13"/>
      <c r="R39" s="13"/>
      <c r="S39" s="13"/>
    </row>
    <row r="40" spans="1:19" x14ac:dyDescent="0.25">
      <c r="O40" s="13"/>
      <c r="P40" s="13"/>
      <c r="Q40" s="13"/>
      <c r="R40" s="13"/>
      <c r="S40" s="13"/>
    </row>
    <row r="41" spans="1:19" x14ac:dyDescent="0.25">
      <c r="O41" s="13"/>
      <c r="P41" s="13"/>
      <c r="Q41" s="13"/>
      <c r="R41" s="13"/>
      <c r="S41" s="13"/>
    </row>
    <row r="42" spans="1:19" x14ac:dyDescent="0.25">
      <c r="O42" s="13"/>
      <c r="P42" s="13"/>
      <c r="Q42" s="13"/>
      <c r="R42" s="13"/>
      <c r="S42" s="13"/>
    </row>
    <row r="43" spans="1:19" x14ac:dyDescent="0.25">
      <c r="O43" s="13"/>
      <c r="P43" s="13"/>
      <c r="Q43" s="13"/>
      <c r="R43" s="13"/>
      <c r="S43" s="13"/>
    </row>
    <row r="44" spans="1:19" x14ac:dyDescent="0.25">
      <c r="O44" s="13"/>
      <c r="P44" s="13"/>
      <c r="Q44" s="13"/>
      <c r="R44" s="13"/>
      <c r="S44" s="13"/>
    </row>
    <row r="45" spans="1:19" x14ac:dyDescent="0.25">
      <c r="O45" s="13"/>
      <c r="P45" s="13"/>
      <c r="Q45" s="13"/>
      <c r="R45" s="13"/>
      <c r="S45" s="13"/>
    </row>
    <row r="46" spans="1:19" x14ac:dyDescent="0.25">
      <c r="O46" s="13"/>
      <c r="P46" s="13"/>
      <c r="Q46" s="13"/>
      <c r="R46" s="13"/>
      <c r="S46" s="13"/>
    </row>
    <row r="47" spans="1:19" x14ac:dyDescent="0.25">
      <c r="O47" s="13"/>
      <c r="P47" s="13"/>
      <c r="Q47" s="13"/>
      <c r="R47" s="13"/>
      <c r="S47" s="13"/>
    </row>
    <row r="48" spans="1:19" x14ac:dyDescent="0.25">
      <c r="O48" s="13"/>
      <c r="P48" s="13"/>
      <c r="Q48" s="13"/>
      <c r="R48" s="13"/>
      <c r="S48" s="13"/>
    </row>
    <row r="49" spans="15:19" x14ac:dyDescent="0.25">
      <c r="O49" s="13"/>
      <c r="P49" s="13"/>
      <c r="Q49" s="13"/>
      <c r="R49" s="13"/>
      <c r="S49" s="13"/>
    </row>
    <row r="50" spans="15:19" x14ac:dyDescent="0.25">
      <c r="O50" s="13"/>
      <c r="P50" s="13"/>
      <c r="Q50" s="13"/>
      <c r="R50" s="13"/>
      <c r="S50" s="13"/>
    </row>
    <row r="51" spans="15:19" x14ac:dyDescent="0.25">
      <c r="O51" s="13"/>
      <c r="P51" s="13"/>
      <c r="Q51" s="13"/>
      <c r="R51" s="13"/>
      <c r="S51" s="13"/>
    </row>
    <row r="52" spans="15:19" x14ac:dyDescent="0.25">
      <c r="O52" s="13"/>
      <c r="P52" s="13"/>
      <c r="Q52" s="13"/>
      <c r="R52" s="13"/>
      <c r="S52" s="13"/>
    </row>
    <row r="53" spans="15:19" x14ac:dyDescent="0.25">
      <c r="O53" s="13"/>
      <c r="P53" s="13"/>
      <c r="Q53" s="13"/>
      <c r="R53" s="13"/>
      <c r="S53" s="13"/>
    </row>
    <row r="54" spans="15:19" x14ac:dyDescent="0.25">
      <c r="O54" s="13"/>
      <c r="P54" s="13"/>
      <c r="Q54" s="13"/>
      <c r="R54" s="13"/>
      <c r="S54" s="13"/>
    </row>
    <row r="55" spans="15:19" x14ac:dyDescent="0.25">
      <c r="O55" s="13"/>
      <c r="P55" s="13"/>
      <c r="Q55" s="13"/>
      <c r="R55" s="13"/>
      <c r="S55" s="13"/>
    </row>
    <row r="56" spans="15:19" x14ac:dyDescent="0.25">
      <c r="O56" s="13"/>
      <c r="P56" s="13"/>
      <c r="Q56" s="13"/>
      <c r="R56" s="13"/>
      <c r="S56" s="13"/>
    </row>
    <row r="59" spans="15:19" ht="18" x14ac:dyDescent="0.35">
      <c r="O59" s="5"/>
      <c r="P59" s="5"/>
      <c r="Q59" s="5"/>
      <c r="R59" s="5"/>
    </row>
    <row r="60" spans="15:19" ht="18" x14ac:dyDescent="0.35">
      <c r="O60" s="5"/>
      <c r="P60" s="5"/>
      <c r="Q60" s="5"/>
      <c r="R60" s="5"/>
    </row>
    <row r="61" spans="15:19" ht="18" x14ac:dyDescent="0.35">
      <c r="O61" s="5"/>
      <c r="P61" s="5"/>
      <c r="Q61" s="5"/>
      <c r="R61" s="5"/>
    </row>
    <row r="63" spans="15:19" x14ac:dyDescent="0.25">
      <c r="O63" s="11"/>
      <c r="P63" s="11"/>
      <c r="Q63" s="11"/>
      <c r="R63" s="11"/>
      <c r="S63" s="11"/>
    </row>
    <row r="65" spans="15:19" ht="18" x14ac:dyDescent="0.35">
      <c r="O65" s="5"/>
      <c r="P65" s="5"/>
      <c r="Q65" s="5"/>
      <c r="R65" s="5"/>
    </row>
    <row r="68" spans="15:19" ht="18" x14ac:dyDescent="0.35">
      <c r="O68" s="5"/>
      <c r="P68" s="5"/>
      <c r="Q68" s="5"/>
      <c r="R68" s="5"/>
    </row>
    <row r="71" spans="15:19" x14ac:dyDescent="0.25">
      <c r="O71" s="11"/>
      <c r="P71" s="11"/>
      <c r="Q71" s="11"/>
      <c r="R71" s="11"/>
      <c r="S71" s="11"/>
    </row>
  </sheetData>
  <mergeCells count="18">
    <mergeCell ref="A1:S1"/>
    <mergeCell ref="D6:S6"/>
    <mergeCell ref="I7:M7"/>
    <mergeCell ref="N7:N8"/>
    <mergeCell ref="A6:A8"/>
    <mergeCell ref="B6:B8"/>
    <mergeCell ref="C6:C8"/>
    <mergeCell ref="D7:H7"/>
    <mergeCell ref="O7:S7"/>
    <mergeCell ref="A4:S4"/>
    <mergeCell ref="A3:S3"/>
    <mergeCell ref="A2:S2"/>
    <mergeCell ref="C28:C34"/>
    <mergeCell ref="A10:B13"/>
    <mergeCell ref="C14:C15"/>
    <mergeCell ref="C16:C19"/>
    <mergeCell ref="C20:C23"/>
    <mergeCell ref="C24:C27"/>
  </mergeCells>
  <pageMargins left="0.62992125984251968" right="0.23622047244094491" top="0.74803149606299213" bottom="0.74803149606299213" header="0.31496062992125984" footer="0.31496062992125984"/>
  <pageSetup paperSize="9" scale="49" orientation="landscape" r:id="rId1"/>
  <rowBreaks count="1" manualBreakCount="1">
    <brk id="2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zoomScalePageLayoutView="85" workbookViewId="0">
      <selection activeCell="H11" sqref="H11"/>
    </sheetView>
  </sheetViews>
  <sheetFormatPr defaultRowHeight="13.8" x14ac:dyDescent="0.3"/>
  <cols>
    <col min="1" max="1" width="21.109375" style="29" customWidth="1"/>
    <col min="2" max="2" width="53.44140625" style="20" customWidth="1"/>
    <col min="3" max="3" width="12.109375" style="20" customWidth="1"/>
    <col min="4" max="4" width="8.109375" style="20" customWidth="1"/>
    <col min="5" max="5" width="10.6640625" style="20" customWidth="1"/>
    <col min="6" max="7" width="13" style="20" customWidth="1"/>
    <col min="8" max="8" width="21.88671875" style="20" customWidth="1"/>
    <col min="9" max="252" width="8.88671875" style="20"/>
    <col min="253" max="253" width="52.6640625" style="20" customWidth="1"/>
    <col min="254" max="254" width="17.44140625" style="20" customWidth="1"/>
    <col min="255" max="255" width="6.6640625" style="20" customWidth="1"/>
    <col min="256" max="257" width="9.88671875" style="20" bestFit="1" customWidth="1"/>
    <col min="258" max="258" width="7.109375" style="20" customWidth="1"/>
    <col min="259" max="259" width="11.33203125" style="20" bestFit="1" customWidth="1"/>
    <col min="260" max="260" width="11" style="20" customWidth="1"/>
    <col min="261" max="261" width="10.33203125" style="20" customWidth="1"/>
    <col min="262" max="508" width="8.88671875" style="20"/>
    <col min="509" max="509" width="52.6640625" style="20" customWidth="1"/>
    <col min="510" max="510" width="17.44140625" style="20" customWidth="1"/>
    <col min="511" max="511" width="6.6640625" style="20" customWidth="1"/>
    <col min="512" max="513" width="9.88671875" style="20" bestFit="1" customWidth="1"/>
    <col min="514" max="514" width="7.109375" style="20" customWidth="1"/>
    <col min="515" max="515" width="11.33203125" style="20" bestFit="1" customWidth="1"/>
    <col min="516" max="516" width="11" style="20" customWidth="1"/>
    <col min="517" max="517" width="10.33203125" style="20" customWidth="1"/>
    <col min="518" max="764" width="8.88671875" style="20"/>
    <col min="765" max="765" width="52.6640625" style="20" customWidth="1"/>
    <col min="766" max="766" width="17.44140625" style="20" customWidth="1"/>
    <col min="767" max="767" width="6.6640625" style="20" customWidth="1"/>
    <col min="768" max="769" width="9.88671875" style="20" bestFit="1" customWidth="1"/>
    <col min="770" max="770" width="7.109375" style="20" customWidth="1"/>
    <col min="771" max="771" width="11.33203125" style="20" bestFit="1" customWidth="1"/>
    <col min="772" max="772" width="11" style="20" customWidth="1"/>
    <col min="773" max="773" width="10.33203125" style="20" customWidth="1"/>
    <col min="774" max="1020" width="8.88671875" style="20"/>
    <col min="1021" max="1021" width="52.6640625" style="20" customWidth="1"/>
    <col min="1022" max="1022" width="17.44140625" style="20" customWidth="1"/>
    <col min="1023" max="1023" width="6.6640625" style="20" customWidth="1"/>
    <col min="1024" max="1025" width="9.88671875" style="20" bestFit="1" customWidth="1"/>
    <col min="1026" max="1026" width="7.109375" style="20" customWidth="1"/>
    <col min="1027" max="1027" width="11.33203125" style="20" bestFit="1" customWidth="1"/>
    <col min="1028" max="1028" width="11" style="20" customWidth="1"/>
    <col min="1029" max="1029" width="10.33203125" style="20" customWidth="1"/>
    <col min="1030" max="1276" width="8.88671875" style="20"/>
    <col min="1277" max="1277" width="52.6640625" style="20" customWidth="1"/>
    <col min="1278" max="1278" width="17.44140625" style="20" customWidth="1"/>
    <col min="1279" max="1279" width="6.6640625" style="20" customWidth="1"/>
    <col min="1280" max="1281" width="9.88671875" style="20" bestFit="1" customWidth="1"/>
    <col min="1282" max="1282" width="7.109375" style="20" customWidth="1"/>
    <col min="1283" max="1283" width="11.33203125" style="20" bestFit="1" customWidth="1"/>
    <col min="1284" max="1284" width="11" style="20" customWidth="1"/>
    <col min="1285" max="1285" width="10.33203125" style="20" customWidth="1"/>
    <col min="1286" max="1532" width="8.88671875" style="20"/>
    <col min="1533" max="1533" width="52.6640625" style="20" customWidth="1"/>
    <col min="1534" max="1534" width="17.44140625" style="20" customWidth="1"/>
    <col min="1535" max="1535" width="6.6640625" style="20" customWidth="1"/>
    <col min="1536" max="1537" width="9.88671875" style="20" bestFit="1" customWidth="1"/>
    <col min="1538" max="1538" width="7.109375" style="20" customWidth="1"/>
    <col min="1539" max="1539" width="11.33203125" style="20" bestFit="1" customWidth="1"/>
    <col min="1540" max="1540" width="11" style="20" customWidth="1"/>
    <col min="1541" max="1541" width="10.33203125" style="20" customWidth="1"/>
    <col min="1542" max="1788" width="8.88671875" style="20"/>
    <col min="1789" max="1789" width="52.6640625" style="20" customWidth="1"/>
    <col min="1790" max="1790" width="17.44140625" style="20" customWidth="1"/>
    <col min="1791" max="1791" width="6.6640625" style="20" customWidth="1"/>
    <col min="1792" max="1793" width="9.88671875" style="20" bestFit="1" customWidth="1"/>
    <col min="1794" max="1794" width="7.109375" style="20" customWidth="1"/>
    <col min="1795" max="1795" width="11.33203125" style="20" bestFit="1" customWidth="1"/>
    <col min="1796" max="1796" width="11" style="20" customWidth="1"/>
    <col min="1797" max="1797" width="10.33203125" style="20" customWidth="1"/>
    <col min="1798" max="2044" width="8.88671875" style="20"/>
    <col min="2045" max="2045" width="52.6640625" style="20" customWidth="1"/>
    <col min="2046" max="2046" width="17.44140625" style="20" customWidth="1"/>
    <col min="2047" max="2047" width="6.6640625" style="20" customWidth="1"/>
    <col min="2048" max="2049" width="9.88671875" style="20" bestFit="1" customWidth="1"/>
    <col min="2050" max="2050" width="7.109375" style="20" customWidth="1"/>
    <col min="2051" max="2051" width="11.33203125" style="20" bestFit="1" customWidth="1"/>
    <col min="2052" max="2052" width="11" style="20" customWidth="1"/>
    <col min="2053" max="2053" width="10.33203125" style="20" customWidth="1"/>
    <col min="2054" max="2300" width="8.88671875" style="20"/>
    <col min="2301" max="2301" width="52.6640625" style="20" customWidth="1"/>
    <col min="2302" max="2302" width="17.44140625" style="20" customWidth="1"/>
    <col min="2303" max="2303" width="6.6640625" style="20" customWidth="1"/>
    <col min="2304" max="2305" width="9.88671875" style="20" bestFit="1" customWidth="1"/>
    <col min="2306" max="2306" width="7.109375" style="20" customWidth="1"/>
    <col min="2307" max="2307" width="11.33203125" style="20" bestFit="1" customWidth="1"/>
    <col min="2308" max="2308" width="11" style="20" customWidth="1"/>
    <col min="2309" max="2309" width="10.33203125" style="20" customWidth="1"/>
    <col min="2310" max="2556" width="8.88671875" style="20"/>
    <col min="2557" max="2557" width="52.6640625" style="20" customWidth="1"/>
    <col min="2558" max="2558" width="17.44140625" style="20" customWidth="1"/>
    <col min="2559" max="2559" width="6.6640625" style="20" customWidth="1"/>
    <col min="2560" max="2561" width="9.88671875" style="20" bestFit="1" customWidth="1"/>
    <col min="2562" max="2562" width="7.109375" style="20" customWidth="1"/>
    <col min="2563" max="2563" width="11.33203125" style="20" bestFit="1" customWidth="1"/>
    <col min="2564" max="2564" width="11" style="20" customWidth="1"/>
    <col min="2565" max="2565" width="10.33203125" style="20" customWidth="1"/>
    <col min="2566" max="2812" width="8.88671875" style="20"/>
    <col min="2813" max="2813" width="52.6640625" style="20" customWidth="1"/>
    <col min="2814" max="2814" width="17.44140625" style="20" customWidth="1"/>
    <col min="2815" max="2815" width="6.6640625" style="20" customWidth="1"/>
    <col min="2816" max="2817" width="9.88671875" style="20" bestFit="1" customWidth="1"/>
    <col min="2818" max="2818" width="7.109375" style="20" customWidth="1"/>
    <col min="2819" max="2819" width="11.33203125" style="20" bestFit="1" customWidth="1"/>
    <col min="2820" max="2820" width="11" style="20" customWidth="1"/>
    <col min="2821" max="2821" width="10.33203125" style="20" customWidth="1"/>
    <col min="2822" max="3068" width="8.88671875" style="20"/>
    <col min="3069" max="3069" width="52.6640625" style="20" customWidth="1"/>
    <col min="3070" max="3070" width="17.44140625" style="20" customWidth="1"/>
    <col min="3071" max="3071" width="6.6640625" style="20" customWidth="1"/>
    <col min="3072" max="3073" width="9.88671875" style="20" bestFit="1" customWidth="1"/>
    <col min="3074" max="3074" width="7.109375" style="20" customWidth="1"/>
    <col min="3075" max="3075" width="11.33203125" style="20" bestFit="1" customWidth="1"/>
    <col min="3076" max="3076" width="11" style="20" customWidth="1"/>
    <col min="3077" max="3077" width="10.33203125" style="20" customWidth="1"/>
    <col min="3078" max="3324" width="8.88671875" style="20"/>
    <col min="3325" max="3325" width="52.6640625" style="20" customWidth="1"/>
    <col min="3326" max="3326" width="17.44140625" style="20" customWidth="1"/>
    <col min="3327" max="3327" width="6.6640625" style="20" customWidth="1"/>
    <col min="3328" max="3329" width="9.88671875" style="20" bestFit="1" customWidth="1"/>
    <col min="3330" max="3330" width="7.109375" style="20" customWidth="1"/>
    <col min="3331" max="3331" width="11.33203125" style="20" bestFit="1" customWidth="1"/>
    <col min="3332" max="3332" width="11" style="20" customWidth="1"/>
    <col min="3333" max="3333" width="10.33203125" style="20" customWidth="1"/>
    <col min="3334" max="3580" width="8.88671875" style="20"/>
    <col min="3581" max="3581" width="52.6640625" style="20" customWidth="1"/>
    <col min="3582" max="3582" width="17.44140625" style="20" customWidth="1"/>
    <col min="3583" max="3583" width="6.6640625" style="20" customWidth="1"/>
    <col min="3584" max="3585" width="9.88671875" style="20" bestFit="1" customWidth="1"/>
    <col min="3586" max="3586" width="7.109375" style="20" customWidth="1"/>
    <col min="3587" max="3587" width="11.33203125" style="20" bestFit="1" customWidth="1"/>
    <col min="3588" max="3588" width="11" style="20" customWidth="1"/>
    <col min="3589" max="3589" width="10.33203125" style="20" customWidth="1"/>
    <col min="3590" max="3836" width="8.88671875" style="20"/>
    <col min="3837" max="3837" width="52.6640625" style="20" customWidth="1"/>
    <col min="3838" max="3838" width="17.44140625" style="20" customWidth="1"/>
    <col min="3839" max="3839" width="6.6640625" style="20" customWidth="1"/>
    <col min="3840" max="3841" width="9.88671875" style="20" bestFit="1" customWidth="1"/>
    <col min="3842" max="3842" width="7.109375" style="20" customWidth="1"/>
    <col min="3843" max="3843" width="11.33203125" style="20" bestFit="1" customWidth="1"/>
    <col min="3844" max="3844" width="11" style="20" customWidth="1"/>
    <col min="3845" max="3845" width="10.33203125" style="20" customWidth="1"/>
    <col min="3846" max="4092" width="8.88671875" style="20"/>
    <col min="4093" max="4093" width="52.6640625" style="20" customWidth="1"/>
    <col min="4094" max="4094" width="17.44140625" style="20" customWidth="1"/>
    <col min="4095" max="4095" width="6.6640625" style="20" customWidth="1"/>
    <col min="4096" max="4097" width="9.88671875" style="20" bestFit="1" customWidth="1"/>
    <col min="4098" max="4098" width="7.109375" style="20" customWidth="1"/>
    <col min="4099" max="4099" width="11.33203125" style="20" bestFit="1" customWidth="1"/>
    <col min="4100" max="4100" width="11" style="20" customWidth="1"/>
    <col min="4101" max="4101" width="10.33203125" style="20" customWidth="1"/>
    <col min="4102" max="4348" width="8.88671875" style="20"/>
    <col min="4349" max="4349" width="52.6640625" style="20" customWidth="1"/>
    <col min="4350" max="4350" width="17.44140625" style="20" customWidth="1"/>
    <col min="4351" max="4351" width="6.6640625" style="20" customWidth="1"/>
    <col min="4352" max="4353" width="9.88671875" style="20" bestFit="1" customWidth="1"/>
    <col min="4354" max="4354" width="7.109375" style="20" customWidth="1"/>
    <col min="4355" max="4355" width="11.33203125" style="20" bestFit="1" customWidth="1"/>
    <col min="4356" max="4356" width="11" style="20" customWidth="1"/>
    <col min="4357" max="4357" width="10.33203125" style="20" customWidth="1"/>
    <col min="4358" max="4604" width="8.88671875" style="20"/>
    <col min="4605" max="4605" width="52.6640625" style="20" customWidth="1"/>
    <col min="4606" max="4606" width="17.44140625" style="20" customWidth="1"/>
    <col min="4607" max="4607" width="6.6640625" style="20" customWidth="1"/>
    <col min="4608" max="4609" width="9.88671875" style="20" bestFit="1" customWidth="1"/>
    <col min="4610" max="4610" width="7.109375" style="20" customWidth="1"/>
    <col min="4611" max="4611" width="11.33203125" style="20" bestFit="1" customWidth="1"/>
    <col min="4612" max="4612" width="11" style="20" customWidth="1"/>
    <col min="4613" max="4613" width="10.33203125" style="20" customWidth="1"/>
    <col min="4614" max="4860" width="8.88671875" style="20"/>
    <col min="4861" max="4861" width="52.6640625" style="20" customWidth="1"/>
    <col min="4862" max="4862" width="17.44140625" style="20" customWidth="1"/>
    <col min="4863" max="4863" width="6.6640625" style="20" customWidth="1"/>
    <col min="4864" max="4865" width="9.88671875" style="20" bestFit="1" customWidth="1"/>
    <col min="4866" max="4866" width="7.109375" style="20" customWidth="1"/>
    <col min="4867" max="4867" width="11.33203125" style="20" bestFit="1" customWidth="1"/>
    <col min="4868" max="4868" width="11" style="20" customWidth="1"/>
    <col min="4869" max="4869" width="10.33203125" style="20" customWidth="1"/>
    <col min="4870" max="5116" width="8.88671875" style="20"/>
    <col min="5117" max="5117" width="52.6640625" style="20" customWidth="1"/>
    <col min="5118" max="5118" width="17.44140625" style="20" customWidth="1"/>
    <col min="5119" max="5119" width="6.6640625" style="20" customWidth="1"/>
    <col min="5120" max="5121" width="9.88671875" style="20" bestFit="1" customWidth="1"/>
    <col min="5122" max="5122" width="7.109375" style="20" customWidth="1"/>
    <col min="5123" max="5123" width="11.33203125" style="20" bestFit="1" customWidth="1"/>
    <col min="5124" max="5124" width="11" style="20" customWidth="1"/>
    <col min="5125" max="5125" width="10.33203125" style="20" customWidth="1"/>
    <col min="5126" max="5372" width="8.88671875" style="20"/>
    <col min="5373" max="5373" width="52.6640625" style="20" customWidth="1"/>
    <col min="5374" max="5374" width="17.44140625" style="20" customWidth="1"/>
    <col min="5375" max="5375" width="6.6640625" style="20" customWidth="1"/>
    <col min="5376" max="5377" width="9.88671875" style="20" bestFit="1" customWidth="1"/>
    <col min="5378" max="5378" width="7.109375" style="20" customWidth="1"/>
    <col min="5379" max="5379" width="11.33203125" style="20" bestFit="1" customWidth="1"/>
    <col min="5380" max="5380" width="11" style="20" customWidth="1"/>
    <col min="5381" max="5381" width="10.33203125" style="20" customWidth="1"/>
    <col min="5382" max="5628" width="8.88671875" style="20"/>
    <col min="5629" max="5629" width="52.6640625" style="20" customWidth="1"/>
    <col min="5630" max="5630" width="17.44140625" style="20" customWidth="1"/>
    <col min="5631" max="5631" width="6.6640625" style="20" customWidth="1"/>
    <col min="5632" max="5633" width="9.88671875" style="20" bestFit="1" customWidth="1"/>
    <col min="5634" max="5634" width="7.109375" style="20" customWidth="1"/>
    <col min="5635" max="5635" width="11.33203125" style="20" bestFit="1" customWidth="1"/>
    <col min="5636" max="5636" width="11" style="20" customWidth="1"/>
    <col min="5637" max="5637" width="10.33203125" style="20" customWidth="1"/>
    <col min="5638" max="5884" width="8.88671875" style="20"/>
    <col min="5885" max="5885" width="52.6640625" style="20" customWidth="1"/>
    <col min="5886" max="5886" width="17.44140625" style="20" customWidth="1"/>
    <col min="5887" max="5887" width="6.6640625" style="20" customWidth="1"/>
    <col min="5888" max="5889" width="9.88671875" style="20" bestFit="1" customWidth="1"/>
    <col min="5890" max="5890" width="7.109375" style="20" customWidth="1"/>
    <col min="5891" max="5891" width="11.33203125" style="20" bestFit="1" customWidth="1"/>
    <col min="5892" max="5892" width="11" style="20" customWidth="1"/>
    <col min="5893" max="5893" width="10.33203125" style="20" customWidth="1"/>
    <col min="5894" max="6140" width="8.88671875" style="20"/>
    <col min="6141" max="6141" width="52.6640625" style="20" customWidth="1"/>
    <col min="6142" max="6142" width="17.44140625" style="20" customWidth="1"/>
    <col min="6143" max="6143" width="6.6640625" style="20" customWidth="1"/>
    <col min="6144" max="6145" width="9.88671875" style="20" bestFit="1" customWidth="1"/>
    <col min="6146" max="6146" width="7.109375" style="20" customWidth="1"/>
    <col min="6147" max="6147" width="11.33203125" style="20" bestFit="1" customWidth="1"/>
    <col min="6148" max="6148" width="11" style="20" customWidth="1"/>
    <col min="6149" max="6149" width="10.33203125" style="20" customWidth="1"/>
    <col min="6150" max="6396" width="8.88671875" style="20"/>
    <col min="6397" max="6397" width="52.6640625" style="20" customWidth="1"/>
    <col min="6398" max="6398" width="17.44140625" style="20" customWidth="1"/>
    <col min="6399" max="6399" width="6.6640625" style="20" customWidth="1"/>
    <col min="6400" max="6401" width="9.88671875" style="20" bestFit="1" customWidth="1"/>
    <col min="6402" max="6402" width="7.109375" style="20" customWidth="1"/>
    <col min="6403" max="6403" width="11.33203125" style="20" bestFit="1" customWidth="1"/>
    <col min="6404" max="6404" width="11" style="20" customWidth="1"/>
    <col min="6405" max="6405" width="10.33203125" style="20" customWidth="1"/>
    <col min="6406" max="6652" width="8.88671875" style="20"/>
    <col min="6653" max="6653" width="52.6640625" style="20" customWidth="1"/>
    <col min="6654" max="6654" width="17.44140625" style="20" customWidth="1"/>
    <col min="6655" max="6655" width="6.6640625" style="20" customWidth="1"/>
    <col min="6656" max="6657" width="9.88671875" style="20" bestFit="1" customWidth="1"/>
    <col min="6658" max="6658" width="7.109375" style="20" customWidth="1"/>
    <col min="6659" max="6659" width="11.33203125" style="20" bestFit="1" customWidth="1"/>
    <col min="6660" max="6660" width="11" style="20" customWidth="1"/>
    <col min="6661" max="6661" width="10.33203125" style="20" customWidth="1"/>
    <col min="6662" max="6908" width="8.88671875" style="20"/>
    <col min="6909" max="6909" width="52.6640625" style="20" customWidth="1"/>
    <col min="6910" max="6910" width="17.44140625" style="20" customWidth="1"/>
    <col min="6911" max="6911" width="6.6640625" style="20" customWidth="1"/>
    <col min="6912" max="6913" width="9.88671875" style="20" bestFit="1" customWidth="1"/>
    <col min="6914" max="6914" width="7.109375" style="20" customWidth="1"/>
    <col min="6915" max="6915" width="11.33203125" style="20" bestFit="1" customWidth="1"/>
    <col min="6916" max="6916" width="11" style="20" customWidth="1"/>
    <col min="6917" max="6917" width="10.33203125" style="20" customWidth="1"/>
    <col min="6918" max="7164" width="8.88671875" style="20"/>
    <col min="7165" max="7165" width="52.6640625" style="20" customWidth="1"/>
    <col min="7166" max="7166" width="17.44140625" style="20" customWidth="1"/>
    <col min="7167" max="7167" width="6.6640625" style="20" customWidth="1"/>
    <col min="7168" max="7169" width="9.88671875" style="20" bestFit="1" customWidth="1"/>
    <col min="7170" max="7170" width="7.109375" style="20" customWidth="1"/>
    <col min="7171" max="7171" width="11.33203125" style="20" bestFit="1" customWidth="1"/>
    <col min="7172" max="7172" width="11" style="20" customWidth="1"/>
    <col min="7173" max="7173" width="10.33203125" style="20" customWidth="1"/>
    <col min="7174" max="7420" width="8.88671875" style="20"/>
    <col min="7421" max="7421" width="52.6640625" style="20" customWidth="1"/>
    <col min="7422" max="7422" width="17.44140625" style="20" customWidth="1"/>
    <col min="7423" max="7423" width="6.6640625" style="20" customWidth="1"/>
    <col min="7424" max="7425" width="9.88671875" style="20" bestFit="1" customWidth="1"/>
    <col min="7426" max="7426" width="7.109375" style="20" customWidth="1"/>
    <col min="7427" max="7427" width="11.33203125" style="20" bestFit="1" customWidth="1"/>
    <col min="7428" max="7428" width="11" style="20" customWidth="1"/>
    <col min="7429" max="7429" width="10.33203125" style="20" customWidth="1"/>
    <col min="7430" max="7676" width="8.88671875" style="20"/>
    <col min="7677" max="7677" width="52.6640625" style="20" customWidth="1"/>
    <col min="7678" max="7678" width="17.44140625" style="20" customWidth="1"/>
    <col min="7679" max="7679" width="6.6640625" style="20" customWidth="1"/>
    <col min="7680" max="7681" width="9.88671875" style="20" bestFit="1" customWidth="1"/>
    <col min="7682" max="7682" width="7.109375" style="20" customWidth="1"/>
    <col min="7683" max="7683" width="11.33203125" style="20" bestFit="1" customWidth="1"/>
    <col min="7684" max="7684" width="11" style="20" customWidth="1"/>
    <col min="7685" max="7685" width="10.33203125" style="20" customWidth="1"/>
    <col min="7686" max="7932" width="8.88671875" style="20"/>
    <col min="7933" max="7933" width="52.6640625" style="20" customWidth="1"/>
    <col min="7934" max="7934" width="17.44140625" style="20" customWidth="1"/>
    <col min="7935" max="7935" width="6.6640625" style="20" customWidth="1"/>
    <col min="7936" max="7937" width="9.88671875" style="20" bestFit="1" customWidth="1"/>
    <col min="7938" max="7938" width="7.109375" style="20" customWidth="1"/>
    <col min="7939" max="7939" width="11.33203125" style="20" bestFit="1" customWidth="1"/>
    <col min="7940" max="7940" width="11" style="20" customWidth="1"/>
    <col min="7941" max="7941" width="10.33203125" style="20" customWidth="1"/>
    <col min="7942" max="8188" width="8.88671875" style="20"/>
    <col min="8189" max="8189" width="52.6640625" style="20" customWidth="1"/>
    <col min="8190" max="8190" width="17.44140625" style="20" customWidth="1"/>
    <col min="8191" max="8191" width="6.6640625" style="20" customWidth="1"/>
    <col min="8192" max="8193" width="9.88671875" style="20" bestFit="1" customWidth="1"/>
    <col min="8194" max="8194" width="7.109375" style="20" customWidth="1"/>
    <col min="8195" max="8195" width="11.33203125" style="20" bestFit="1" customWidth="1"/>
    <col min="8196" max="8196" width="11" style="20" customWidth="1"/>
    <col min="8197" max="8197" width="10.33203125" style="20" customWidth="1"/>
    <col min="8198" max="8444" width="8.88671875" style="20"/>
    <col min="8445" max="8445" width="52.6640625" style="20" customWidth="1"/>
    <col min="8446" max="8446" width="17.44140625" style="20" customWidth="1"/>
    <col min="8447" max="8447" width="6.6640625" style="20" customWidth="1"/>
    <col min="8448" max="8449" width="9.88671875" style="20" bestFit="1" customWidth="1"/>
    <col min="8450" max="8450" width="7.109375" style="20" customWidth="1"/>
    <col min="8451" max="8451" width="11.33203125" style="20" bestFit="1" customWidth="1"/>
    <col min="8452" max="8452" width="11" style="20" customWidth="1"/>
    <col min="8453" max="8453" width="10.33203125" style="20" customWidth="1"/>
    <col min="8454" max="8700" width="8.88671875" style="20"/>
    <col min="8701" max="8701" width="52.6640625" style="20" customWidth="1"/>
    <col min="8702" max="8702" width="17.44140625" style="20" customWidth="1"/>
    <col min="8703" max="8703" width="6.6640625" style="20" customWidth="1"/>
    <col min="8704" max="8705" width="9.88671875" style="20" bestFit="1" customWidth="1"/>
    <col min="8706" max="8706" width="7.109375" style="20" customWidth="1"/>
    <col min="8707" max="8707" width="11.33203125" style="20" bestFit="1" customWidth="1"/>
    <col min="8708" max="8708" width="11" style="20" customWidth="1"/>
    <col min="8709" max="8709" width="10.33203125" style="20" customWidth="1"/>
    <col min="8710" max="8956" width="8.88671875" style="20"/>
    <col min="8957" max="8957" width="52.6640625" style="20" customWidth="1"/>
    <col min="8958" max="8958" width="17.44140625" style="20" customWidth="1"/>
    <col min="8959" max="8959" width="6.6640625" style="20" customWidth="1"/>
    <col min="8960" max="8961" width="9.88671875" style="20" bestFit="1" customWidth="1"/>
    <col min="8962" max="8962" width="7.109375" style="20" customWidth="1"/>
    <col min="8963" max="8963" width="11.33203125" style="20" bestFit="1" customWidth="1"/>
    <col min="8964" max="8964" width="11" style="20" customWidth="1"/>
    <col min="8965" max="8965" width="10.33203125" style="20" customWidth="1"/>
    <col min="8966" max="9212" width="8.88671875" style="20"/>
    <col min="9213" max="9213" width="52.6640625" style="20" customWidth="1"/>
    <col min="9214" max="9214" width="17.44140625" style="20" customWidth="1"/>
    <col min="9215" max="9215" width="6.6640625" style="20" customWidth="1"/>
    <col min="9216" max="9217" width="9.88671875" style="20" bestFit="1" customWidth="1"/>
    <col min="9218" max="9218" width="7.109375" style="20" customWidth="1"/>
    <col min="9219" max="9219" width="11.33203125" style="20" bestFit="1" customWidth="1"/>
    <col min="9220" max="9220" width="11" style="20" customWidth="1"/>
    <col min="9221" max="9221" width="10.33203125" style="20" customWidth="1"/>
    <col min="9222" max="9468" width="8.88671875" style="20"/>
    <col min="9469" max="9469" width="52.6640625" style="20" customWidth="1"/>
    <col min="9470" max="9470" width="17.44140625" style="20" customWidth="1"/>
    <col min="9471" max="9471" width="6.6640625" style="20" customWidth="1"/>
    <col min="9472" max="9473" width="9.88671875" style="20" bestFit="1" customWidth="1"/>
    <col min="9474" max="9474" width="7.109375" style="20" customWidth="1"/>
    <col min="9475" max="9475" width="11.33203125" style="20" bestFit="1" customWidth="1"/>
    <col min="9476" max="9476" width="11" style="20" customWidth="1"/>
    <col min="9477" max="9477" width="10.33203125" style="20" customWidth="1"/>
    <col min="9478" max="9724" width="8.88671875" style="20"/>
    <col min="9725" max="9725" width="52.6640625" style="20" customWidth="1"/>
    <col min="9726" max="9726" width="17.44140625" style="20" customWidth="1"/>
    <col min="9727" max="9727" width="6.6640625" style="20" customWidth="1"/>
    <col min="9728" max="9729" width="9.88671875" style="20" bestFit="1" customWidth="1"/>
    <col min="9730" max="9730" width="7.109375" style="20" customWidth="1"/>
    <col min="9731" max="9731" width="11.33203125" style="20" bestFit="1" customWidth="1"/>
    <col min="9732" max="9732" width="11" style="20" customWidth="1"/>
    <col min="9733" max="9733" width="10.33203125" style="20" customWidth="1"/>
    <col min="9734" max="9980" width="8.88671875" style="20"/>
    <col min="9981" max="9981" width="52.6640625" style="20" customWidth="1"/>
    <col min="9982" max="9982" width="17.44140625" style="20" customWidth="1"/>
    <col min="9983" max="9983" width="6.6640625" style="20" customWidth="1"/>
    <col min="9984" max="9985" width="9.88671875" style="20" bestFit="1" customWidth="1"/>
    <col min="9986" max="9986" width="7.109375" style="20" customWidth="1"/>
    <col min="9987" max="9987" width="11.33203125" style="20" bestFit="1" customWidth="1"/>
    <col min="9988" max="9988" width="11" style="20" customWidth="1"/>
    <col min="9989" max="9989" width="10.33203125" style="20" customWidth="1"/>
    <col min="9990" max="10236" width="8.88671875" style="20"/>
    <col min="10237" max="10237" width="52.6640625" style="20" customWidth="1"/>
    <col min="10238" max="10238" width="17.44140625" style="20" customWidth="1"/>
    <col min="10239" max="10239" width="6.6640625" style="20" customWidth="1"/>
    <col min="10240" max="10241" width="9.88671875" style="20" bestFit="1" customWidth="1"/>
    <col min="10242" max="10242" width="7.109375" style="20" customWidth="1"/>
    <col min="10243" max="10243" width="11.33203125" style="20" bestFit="1" customWidth="1"/>
    <col min="10244" max="10244" width="11" style="20" customWidth="1"/>
    <col min="10245" max="10245" width="10.33203125" style="20" customWidth="1"/>
    <col min="10246" max="10492" width="8.88671875" style="20"/>
    <col min="10493" max="10493" width="52.6640625" style="20" customWidth="1"/>
    <col min="10494" max="10494" width="17.44140625" style="20" customWidth="1"/>
    <col min="10495" max="10495" width="6.6640625" style="20" customWidth="1"/>
    <col min="10496" max="10497" width="9.88671875" style="20" bestFit="1" customWidth="1"/>
    <col min="10498" max="10498" width="7.109375" style="20" customWidth="1"/>
    <col min="10499" max="10499" width="11.33203125" style="20" bestFit="1" customWidth="1"/>
    <col min="10500" max="10500" width="11" style="20" customWidth="1"/>
    <col min="10501" max="10501" width="10.33203125" style="20" customWidth="1"/>
    <col min="10502" max="10748" width="8.88671875" style="20"/>
    <col min="10749" max="10749" width="52.6640625" style="20" customWidth="1"/>
    <col min="10750" max="10750" width="17.44140625" style="20" customWidth="1"/>
    <col min="10751" max="10751" width="6.6640625" style="20" customWidth="1"/>
    <col min="10752" max="10753" width="9.88671875" style="20" bestFit="1" customWidth="1"/>
    <col min="10754" max="10754" width="7.109375" style="20" customWidth="1"/>
    <col min="10755" max="10755" width="11.33203125" style="20" bestFit="1" customWidth="1"/>
    <col min="10756" max="10756" width="11" style="20" customWidth="1"/>
    <col min="10757" max="10757" width="10.33203125" style="20" customWidth="1"/>
    <col min="10758" max="11004" width="8.88671875" style="20"/>
    <col min="11005" max="11005" width="52.6640625" style="20" customWidth="1"/>
    <col min="11006" max="11006" width="17.44140625" style="20" customWidth="1"/>
    <col min="11007" max="11007" width="6.6640625" style="20" customWidth="1"/>
    <col min="11008" max="11009" width="9.88671875" style="20" bestFit="1" customWidth="1"/>
    <col min="11010" max="11010" width="7.109375" style="20" customWidth="1"/>
    <col min="11011" max="11011" width="11.33203125" style="20" bestFit="1" customWidth="1"/>
    <col min="11012" max="11012" width="11" style="20" customWidth="1"/>
    <col min="11013" max="11013" width="10.33203125" style="20" customWidth="1"/>
    <col min="11014" max="11260" width="8.88671875" style="20"/>
    <col min="11261" max="11261" width="52.6640625" style="20" customWidth="1"/>
    <col min="11262" max="11262" width="17.44140625" style="20" customWidth="1"/>
    <col min="11263" max="11263" width="6.6640625" style="20" customWidth="1"/>
    <col min="11264" max="11265" width="9.88671875" style="20" bestFit="1" customWidth="1"/>
    <col min="11266" max="11266" width="7.109375" style="20" customWidth="1"/>
    <col min="11267" max="11267" width="11.33203125" style="20" bestFit="1" customWidth="1"/>
    <col min="11268" max="11268" width="11" style="20" customWidth="1"/>
    <col min="11269" max="11269" width="10.33203125" style="20" customWidth="1"/>
    <col min="11270" max="11516" width="8.88671875" style="20"/>
    <col min="11517" max="11517" width="52.6640625" style="20" customWidth="1"/>
    <col min="11518" max="11518" width="17.44140625" style="20" customWidth="1"/>
    <col min="11519" max="11519" width="6.6640625" style="20" customWidth="1"/>
    <col min="11520" max="11521" width="9.88671875" style="20" bestFit="1" customWidth="1"/>
    <col min="11522" max="11522" width="7.109375" style="20" customWidth="1"/>
    <col min="11523" max="11523" width="11.33203125" style="20" bestFit="1" customWidth="1"/>
    <col min="11524" max="11524" width="11" style="20" customWidth="1"/>
    <col min="11525" max="11525" width="10.33203125" style="20" customWidth="1"/>
    <col min="11526" max="11772" width="8.88671875" style="20"/>
    <col min="11773" max="11773" width="52.6640625" style="20" customWidth="1"/>
    <col min="11774" max="11774" width="17.44140625" style="20" customWidth="1"/>
    <col min="11775" max="11775" width="6.6640625" style="20" customWidth="1"/>
    <col min="11776" max="11777" width="9.88671875" style="20" bestFit="1" customWidth="1"/>
    <col min="11778" max="11778" width="7.109375" style="20" customWidth="1"/>
    <col min="11779" max="11779" width="11.33203125" style="20" bestFit="1" customWidth="1"/>
    <col min="11780" max="11780" width="11" style="20" customWidth="1"/>
    <col min="11781" max="11781" width="10.33203125" style="20" customWidth="1"/>
    <col min="11782" max="12028" width="8.88671875" style="20"/>
    <col min="12029" max="12029" width="52.6640625" style="20" customWidth="1"/>
    <col min="12030" max="12030" width="17.44140625" style="20" customWidth="1"/>
    <col min="12031" max="12031" width="6.6640625" style="20" customWidth="1"/>
    <col min="12032" max="12033" width="9.88671875" style="20" bestFit="1" customWidth="1"/>
    <col min="12034" max="12034" width="7.109375" style="20" customWidth="1"/>
    <col min="12035" max="12035" width="11.33203125" style="20" bestFit="1" customWidth="1"/>
    <col min="12036" max="12036" width="11" style="20" customWidth="1"/>
    <col min="12037" max="12037" width="10.33203125" style="20" customWidth="1"/>
    <col min="12038" max="12284" width="8.88671875" style="20"/>
    <col min="12285" max="12285" width="52.6640625" style="20" customWidth="1"/>
    <col min="12286" max="12286" width="17.44140625" style="20" customWidth="1"/>
    <col min="12287" max="12287" width="6.6640625" style="20" customWidth="1"/>
    <col min="12288" max="12289" width="9.88671875" style="20" bestFit="1" customWidth="1"/>
    <col min="12290" max="12290" width="7.109375" style="20" customWidth="1"/>
    <col min="12291" max="12291" width="11.33203125" style="20" bestFit="1" customWidth="1"/>
    <col min="12292" max="12292" width="11" style="20" customWidth="1"/>
    <col min="12293" max="12293" width="10.33203125" style="20" customWidth="1"/>
    <col min="12294" max="12540" width="8.88671875" style="20"/>
    <col min="12541" max="12541" width="52.6640625" style="20" customWidth="1"/>
    <col min="12542" max="12542" width="17.44140625" style="20" customWidth="1"/>
    <col min="12543" max="12543" width="6.6640625" style="20" customWidth="1"/>
    <col min="12544" max="12545" width="9.88671875" style="20" bestFit="1" customWidth="1"/>
    <col min="12546" max="12546" width="7.109375" style="20" customWidth="1"/>
    <col min="12547" max="12547" width="11.33203125" style="20" bestFit="1" customWidth="1"/>
    <col min="12548" max="12548" width="11" style="20" customWidth="1"/>
    <col min="12549" max="12549" width="10.33203125" style="20" customWidth="1"/>
    <col min="12550" max="12796" width="8.88671875" style="20"/>
    <col min="12797" max="12797" width="52.6640625" style="20" customWidth="1"/>
    <col min="12798" max="12798" width="17.44140625" style="20" customWidth="1"/>
    <col min="12799" max="12799" width="6.6640625" style="20" customWidth="1"/>
    <col min="12800" max="12801" width="9.88671875" style="20" bestFit="1" customWidth="1"/>
    <col min="12802" max="12802" width="7.109375" style="20" customWidth="1"/>
    <col min="12803" max="12803" width="11.33203125" style="20" bestFit="1" customWidth="1"/>
    <col min="12804" max="12804" width="11" style="20" customWidth="1"/>
    <col min="12805" max="12805" width="10.33203125" style="20" customWidth="1"/>
    <col min="12806" max="13052" width="8.88671875" style="20"/>
    <col min="13053" max="13053" width="52.6640625" style="20" customWidth="1"/>
    <col min="13054" max="13054" width="17.44140625" style="20" customWidth="1"/>
    <col min="13055" max="13055" width="6.6640625" style="20" customWidth="1"/>
    <col min="13056" max="13057" width="9.88671875" style="20" bestFit="1" customWidth="1"/>
    <col min="13058" max="13058" width="7.109375" style="20" customWidth="1"/>
    <col min="13059" max="13059" width="11.33203125" style="20" bestFit="1" customWidth="1"/>
    <col min="13060" max="13060" width="11" style="20" customWidth="1"/>
    <col min="13061" max="13061" width="10.33203125" style="20" customWidth="1"/>
    <col min="13062" max="13308" width="8.88671875" style="20"/>
    <col min="13309" max="13309" width="52.6640625" style="20" customWidth="1"/>
    <col min="13310" max="13310" width="17.44140625" style="20" customWidth="1"/>
    <col min="13311" max="13311" width="6.6640625" style="20" customWidth="1"/>
    <col min="13312" max="13313" width="9.88671875" style="20" bestFit="1" customWidth="1"/>
    <col min="13314" max="13314" width="7.109375" style="20" customWidth="1"/>
    <col min="13315" max="13315" width="11.33203125" style="20" bestFit="1" customWidth="1"/>
    <col min="13316" max="13316" width="11" style="20" customWidth="1"/>
    <col min="13317" max="13317" width="10.33203125" style="20" customWidth="1"/>
    <col min="13318" max="13564" width="8.88671875" style="20"/>
    <col min="13565" max="13565" width="52.6640625" style="20" customWidth="1"/>
    <col min="13566" max="13566" width="17.44140625" style="20" customWidth="1"/>
    <col min="13567" max="13567" width="6.6640625" style="20" customWidth="1"/>
    <col min="13568" max="13569" width="9.88671875" style="20" bestFit="1" customWidth="1"/>
    <col min="13570" max="13570" width="7.109375" style="20" customWidth="1"/>
    <col min="13571" max="13571" width="11.33203125" style="20" bestFit="1" customWidth="1"/>
    <col min="13572" max="13572" width="11" style="20" customWidth="1"/>
    <col min="13573" max="13573" width="10.33203125" style="20" customWidth="1"/>
    <col min="13574" max="13820" width="8.88671875" style="20"/>
    <col min="13821" max="13821" width="52.6640625" style="20" customWidth="1"/>
    <col min="13822" max="13822" width="17.44140625" style="20" customWidth="1"/>
    <col min="13823" max="13823" width="6.6640625" style="20" customWidth="1"/>
    <col min="13824" max="13825" width="9.88671875" style="20" bestFit="1" customWidth="1"/>
    <col min="13826" max="13826" width="7.109375" style="20" customWidth="1"/>
    <col min="13827" max="13827" width="11.33203125" style="20" bestFit="1" customWidth="1"/>
    <col min="13828" max="13828" width="11" style="20" customWidth="1"/>
    <col min="13829" max="13829" width="10.33203125" style="20" customWidth="1"/>
    <col min="13830" max="14076" width="8.88671875" style="20"/>
    <col min="14077" max="14077" width="52.6640625" style="20" customWidth="1"/>
    <col min="14078" max="14078" width="17.44140625" style="20" customWidth="1"/>
    <col min="14079" max="14079" width="6.6640625" style="20" customWidth="1"/>
    <col min="14080" max="14081" width="9.88671875" style="20" bestFit="1" customWidth="1"/>
    <col min="14082" max="14082" width="7.109375" style="20" customWidth="1"/>
    <col min="14083" max="14083" width="11.33203125" style="20" bestFit="1" customWidth="1"/>
    <col min="14084" max="14084" width="11" style="20" customWidth="1"/>
    <col min="14085" max="14085" width="10.33203125" style="20" customWidth="1"/>
    <col min="14086" max="14332" width="8.88671875" style="20"/>
    <col min="14333" max="14333" width="52.6640625" style="20" customWidth="1"/>
    <col min="14334" max="14334" width="17.44140625" style="20" customWidth="1"/>
    <col min="14335" max="14335" width="6.6640625" style="20" customWidth="1"/>
    <col min="14336" max="14337" width="9.88671875" style="20" bestFit="1" customWidth="1"/>
    <col min="14338" max="14338" width="7.109375" style="20" customWidth="1"/>
    <col min="14339" max="14339" width="11.33203125" style="20" bestFit="1" customWidth="1"/>
    <col min="14340" max="14340" width="11" style="20" customWidth="1"/>
    <col min="14341" max="14341" width="10.33203125" style="20" customWidth="1"/>
    <col min="14342" max="14588" width="8.88671875" style="20"/>
    <col min="14589" max="14589" width="52.6640625" style="20" customWidth="1"/>
    <col min="14590" max="14590" width="17.44140625" style="20" customWidth="1"/>
    <col min="14591" max="14591" width="6.6640625" style="20" customWidth="1"/>
    <col min="14592" max="14593" width="9.88671875" style="20" bestFit="1" customWidth="1"/>
    <col min="14594" max="14594" width="7.109375" style="20" customWidth="1"/>
    <col min="14595" max="14595" width="11.33203125" style="20" bestFit="1" customWidth="1"/>
    <col min="14596" max="14596" width="11" style="20" customWidth="1"/>
    <col min="14597" max="14597" width="10.33203125" style="20" customWidth="1"/>
    <col min="14598" max="14844" width="8.88671875" style="20"/>
    <col min="14845" max="14845" width="52.6640625" style="20" customWidth="1"/>
    <col min="14846" max="14846" width="17.44140625" style="20" customWidth="1"/>
    <col min="14847" max="14847" width="6.6640625" style="20" customWidth="1"/>
    <col min="14848" max="14849" width="9.88671875" style="20" bestFit="1" customWidth="1"/>
    <col min="14850" max="14850" width="7.109375" style="20" customWidth="1"/>
    <col min="14851" max="14851" width="11.33203125" style="20" bestFit="1" customWidth="1"/>
    <col min="14852" max="14852" width="11" style="20" customWidth="1"/>
    <col min="14853" max="14853" width="10.33203125" style="20" customWidth="1"/>
    <col min="14854" max="15100" width="8.88671875" style="20"/>
    <col min="15101" max="15101" width="52.6640625" style="20" customWidth="1"/>
    <col min="15102" max="15102" width="17.44140625" style="20" customWidth="1"/>
    <col min="15103" max="15103" width="6.6640625" style="20" customWidth="1"/>
    <col min="15104" max="15105" width="9.88671875" style="20" bestFit="1" customWidth="1"/>
    <col min="15106" max="15106" width="7.109375" style="20" customWidth="1"/>
    <col min="15107" max="15107" width="11.33203125" style="20" bestFit="1" customWidth="1"/>
    <col min="15108" max="15108" width="11" style="20" customWidth="1"/>
    <col min="15109" max="15109" width="10.33203125" style="20" customWidth="1"/>
    <col min="15110" max="15356" width="8.88671875" style="20"/>
    <col min="15357" max="15357" width="52.6640625" style="20" customWidth="1"/>
    <col min="15358" max="15358" width="17.44140625" style="20" customWidth="1"/>
    <col min="15359" max="15359" width="6.6640625" style="20" customWidth="1"/>
    <col min="15360" max="15361" width="9.88671875" style="20" bestFit="1" customWidth="1"/>
    <col min="15362" max="15362" width="7.109375" style="20" customWidth="1"/>
    <col min="15363" max="15363" width="11.33203125" style="20" bestFit="1" customWidth="1"/>
    <col min="15364" max="15364" width="11" style="20" customWidth="1"/>
    <col min="15365" max="15365" width="10.33203125" style="20" customWidth="1"/>
    <col min="15366" max="15612" width="8.88671875" style="20"/>
    <col min="15613" max="15613" width="52.6640625" style="20" customWidth="1"/>
    <col min="15614" max="15614" width="17.44140625" style="20" customWidth="1"/>
    <col min="15615" max="15615" width="6.6640625" style="20" customWidth="1"/>
    <col min="15616" max="15617" width="9.88671875" style="20" bestFit="1" customWidth="1"/>
    <col min="15618" max="15618" width="7.109375" style="20" customWidth="1"/>
    <col min="15619" max="15619" width="11.33203125" style="20" bestFit="1" customWidth="1"/>
    <col min="15620" max="15620" width="11" style="20" customWidth="1"/>
    <col min="15621" max="15621" width="10.33203125" style="20" customWidth="1"/>
    <col min="15622" max="15868" width="8.88671875" style="20"/>
    <col min="15869" max="15869" width="52.6640625" style="20" customWidth="1"/>
    <col min="15870" max="15870" width="17.44140625" style="20" customWidth="1"/>
    <col min="15871" max="15871" width="6.6640625" style="20" customWidth="1"/>
    <col min="15872" max="15873" width="9.88671875" style="20" bestFit="1" customWidth="1"/>
    <col min="15874" max="15874" width="7.109375" style="20" customWidth="1"/>
    <col min="15875" max="15875" width="11.33203125" style="20" bestFit="1" customWidth="1"/>
    <col min="15876" max="15876" width="11" style="20" customWidth="1"/>
    <col min="15877" max="15877" width="10.33203125" style="20" customWidth="1"/>
    <col min="15878" max="16124" width="8.88671875" style="20"/>
    <col min="16125" max="16125" width="52.6640625" style="20" customWidth="1"/>
    <col min="16126" max="16126" width="17.44140625" style="20" customWidth="1"/>
    <col min="16127" max="16127" width="6.6640625" style="20" customWidth="1"/>
    <col min="16128" max="16129" width="9.88671875" style="20" bestFit="1" customWidth="1"/>
    <col min="16130" max="16130" width="7.109375" style="20" customWidth="1"/>
    <col min="16131" max="16131" width="11.33203125" style="20" bestFit="1" customWidth="1"/>
    <col min="16132" max="16132" width="11" style="20" customWidth="1"/>
    <col min="16133" max="16133" width="10.33203125" style="20" customWidth="1"/>
    <col min="16134" max="16384" width="8.88671875" style="20"/>
  </cols>
  <sheetData>
    <row r="1" spans="1:9" ht="17.399999999999999" x14ac:dyDescent="0.3">
      <c r="A1" s="82" t="s">
        <v>54</v>
      </c>
      <c r="B1" s="82"/>
      <c r="C1" s="82"/>
      <c r="D1" s="82"/>
      <c r="E1" s="82"/>
      <c r="F1" s="82"/>
      <c r="G1" s="82"/>
      <c r="H1" s="82"/>
    </row>
    <row r="2" spans="1:9" ht="18" customHeight="1" x14ac:dyDescent="0.3">
      <c r="A2" s="82" t="s">
        <v>36</v>
      </c>
      <c r="B2" s="82"/>
      <c r="C2" s="82"/>
      <c r="D2" s="82"/>
      <c r="E2" s="82"/>
      <c r="F2" s="82"/>
      <c r="G2" s="82"/>
      <c r="H2" s="82"/>
    </row>
    <row r="3" spans="1:9" ht="18" customHeight="1" x14ac:dyDescent="0.3">
      <c r="A3" s="82" t="s">
        <v>62</v>
      </c>
      <c r="B3" s="82"/>
      <c r="C3" s="82"/>
      <c r="D3" s="82"/>
      <c r="E3" s="82"/>
      <c r="F3" s="82"/>
      <c r="G3" s="82"/>
      <c r="H3" s="82"/>
    </row>
    <row r="4" spans="1:9" ht="4.2" customHeight="1" x14ac:dyDescent="0.3">
      <c r="A4" s="21"/>
      <c r="B4" s="22"/>
      <c r="C4" s="22"/>
      <c r="D4" s="22"/>
      <c r="E4" s="22"/>
      <c r="F4" s="22"/>
      <c r="G4" s="22"/>
      <c r="H4" s="22"/>
    </row>
    <row r="5" spans="1:9" ht="14.4" customHeight="1" x14ac:dyDescent="0.3">
      <c r="A5" s="83" t="s">
        <v>2</v>
      </c>
      <c r="B5" s="83" t="s">
        <v>5</v>
      </c>
      <c r="C5" s="83" t="s">
        <v>37</v>
      </c>
      <c r="D5" s="83" t="s">
        <v>6</v>
      </c>
      <c r="E5" s="83" t="s">
        <v>38</v>
      </c>
      <c r="F5" s="83" t="s">
        <v>63</v>
      </c>
      <c r="G5" s="83"/>
      <c r="H5" s="83"/>
    </row>
    <row r="6" spans="1:9" ht="46.95" customHeight="1" x14ac:dyDescent="0.3">
      <c r="A6" s="83"/>
      <c r="B6" s="83"/>
      <c r="C6" s="83"/>
      <c r="D6" s="83"/>
      <c r="E6" s="83"/>
      <c r="F6" s="23" t="s">
        <v>19</v>
      </c>
      <c r="G6" s="23" t="s">
        <v>20</v>
      </c>
      <c r="H6" s="46" t="s">
        <v>52</v>
      </c>
    </row>
    <row r="7" spans="1:9" x14ac:dyDescent="0.3">
      <c r="A7" s="24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</row>
    <row r="8" spans="1:9" x14ac:dyDescent="0.3">
      <c r="A8" s="84" t="s">
        <v>40</v>
      </c>
      <c r="B8" s="111" t="s">
        <v>53</v>
      </c>
      <c r="C8" s="112"/>
      <c r="D8" s="112"/>
      <c r="E8" s="112"/>
      <c r="F8" s="112"/>
      <c r="G8" s="113"/>
      <c r="H8" s="81">
        <f>(H9+H10+H11+H12)/4</f>
        <v>1.1320694087403598</v>
      </c>
    </row>
    <row r="9" spans="1:9" ht="26.4" x14ac:dyDescent="0.3">
      <c r="A9" s="85"/>
      <c r="B9" s="27" t="s">
        <v>18</v>
      </c>
      <c r="C9" s="47" t="s">
        <v>56</v>
      </c>
      <c r="D9" s="26" t="s">
        <v>8</v>
      </c>
      <c r="E9" s="67">
        <v>26.3</v>
      </c>
      <c r="F9" s="67">
        <v>38.270000000000003</v>
      </c>
      <c r="G9" s="67">
        <v>61.4</v>
      </c>
      <c r="H9" s="80">
        <v>1.5</v>
      </c>
      <c r="I9" s="28"/>
    </row>
    <row r="10" spans="1:9" ht="39.6" x14ac:dyDescent="0.3">
      <c r="A10" s="85"/>
      <c r="B10" s="25" t="s">
        <v>12</v>
      </c>
      <c r="C10" s="83" t="s">
        <v>79</v>
      </c>
      <c r="D10" s="26" t="s">
        <v>8</v>
      </c>
      <c r="E10" s="79">
        <v>32.5</v>
      </c>
      <c r="F10" s="79">
        <v>37.5</v>
      </c>
      <c r="G10" s="79">
        <v>37.5</v>
      </c>
      <c r="H10" s="80">
        <f t="shared" ref="H10:H12" si="0">G10/F10</f>
        <v>1</v>
      </c>
      <c r="I10" s="28"/>
    </row>
    <row r="11" spans="1:9" ht="39.6" x14ac:dyDescent="0.3">
      <c r="A11" s="85"/>
      <c r="B11" s="25" t="s">
        <v>10</v>
      </c>
      <c r="C11" s="83"/>
      <c r="D11" s="26" t="s">
        <v>8</v>
      </c>
      <c r="E11" s="79">
        <v>66.900000000000006</v>
      </c>
      <c r="F11" s="79">
        <v>77.8</v>
      </c>
      <c r="G11" s="79">
        <v>80</v>
      </c>
      <c r="H11" s="80">
        <f t="shared" si="0"/>
        <v>1.0282776349614395</v>
      </c>
      <c r="I11" s="28"/>
    </row>
    <row r="12" spans="1:9" ht="52.8" x14ac:dyDescent="0.3">
      <c r="A12" s="114"/>
      <c r="B12" s="25" t="s">
        <v>11</v>
      </c>
      <c r="C12" s="83"/>
      <c r="D12" s="26" t="s">
        <v>8</v>
      </c>
      <c r="E12" s="79">
        <v>3.7</v>
      </c>
      <c r="F12" s="79">
        <v>17.3</v>
      </c>
      <c r="G12" s="79">
        <v>17.3</v>
      </c>
      <c r="H12" s="80">
        <f t="shared" si="0"/>
        <v>1</v>
      </c>
      <c r="I12" s="28"/>
    </row>
    <row r="13" spans="1:9" ht="28.95" customHeight="1" x14ac:dyDescent="0.3"/>
  </sheetData>
  <mergeCells count="12">
    <mergeCell ref="B8:G8"/>
    <mergeCell ref="C10:C12"/>
    <mergeCell ref="A8:A12"/>
    <mergeCell ref="A1:H1"/>
    <mergeCell ref="A2:H2"/>
    <mergeCell ref="A3:H3"/>
    <mergeCell ref="A5:A6"/>
    <mergeCell ref="B5:B6"/>
    <mergeCell ref="C5:C6"/>
    <mergeCell ref="D5:D6"/>
    <mergeCell ref="E5:E6"/>
    <mergeCell ref="F5:H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7</vt:lpstr>
      <vt:lpstr>Приложение 8</vt:lpstr>
      <vt:lpstr>Приложение 9</vt:lpstr>
      <vt:lpstr>расчет эффек-ти исп.ср-в</vt:lpstr>
      <vt:lpstr>Расчет степени достиж</vt:lpstr>
      <vt:lpstr>'Приложение 7'!Область_печати</vt:lpstr>
      <vt:lpstr>'Приложение 8'!Область_печати</vt:lpstr>
      <vt:lpstr>'Приложение 9'!Область_печати</vt:lpstr>
      <vt:lpstr>'расчет эффек-ти исп.ср-в'!Область_печати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kult03-01</dc:creator>
  <cp:lastModifiedBy>Наталья</cp:lastModifiedBy>
  <cp:lastPrinted>2019-03-15T08:36:00Z</cp:lastPrinted>
  <dcterms:created xsi:type="dcterms:W3CDTF">2017-02-09T10:18:22Z</dcterms:created>
  <dcterms:modified xsi:type="dcterms:W3CDTF">2020-04-23T09:17:13Z</dcterms:modified>
</cp:coreProperties>
</file>